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6060" tabRatio="500"/>
  </bookViews>
  <sheets>
    <sheet name="notas" sheetId="1" r:id="rId1"/>
    <sheet name="1. FBBVA datos regionales" sheetId="3" r:id="rId2"/>
    <sheet name="2 CRE-e" sheetId="4" r:id="rId3"/>
    <sheet name="3. empleo en 1960" sheetId="5" r:id="rId4"/>
    <sheet name="4. Plaza Prieto" sheetId="6" r:id="rId5"/>
    <sheet name="5. EPA" sheetId="7" r:id="rId6"/>
    <sheet name="6. Censo de 1950" sheetId="9" r:id="rId7"/>
    <sheet name="7. Series nacionales" sheetId="8" r:id="rId8"/>
    <sheet name="8. Parados EPA y Anuarios" sheetId="10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4" i="10" l="1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I50" i="10"/>
  <c r="H50" i="10"/>
  <c r="G50" i="10"/>
  <c r="F50" i="10"/>
  <c r="E50" i="10"/>
  <c r="D50" i="10"/>
  <c r="C50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AB46" i="8"/>
  <c r="AA44" i="8"/>
  <c r="BK35" i="8"/>
  <c r="C35" i="8"/>
  <c r="C69" i="8"/>
  <c r="BK36" i="8"/>
  <c r="C36" i="8"/>
  <c r="C68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35" i="8"/>
  <c r="AA40" i="8"/>
  <c r="AA71" i="8"/>
  <c r="Z35" i="8"/>
  <c r="Z40" i="8"/>
  <c r="Z71" i="8"/>
  <c r="Y35" i="8"/>
  <c r="Y40" i="8"/>
  <c r="Y71" i="8"/>
  <c r="X35" i="8"/>
  <c r="X40" i="8"/>
  <c r="X71" i="8"/>
  <c r="W35" i="8"/>
  <c r="W40" i="8"/>
  <c r="W71" i="8"/>
  <c r="V35" i="8"/>
  <c r="V40" i="8"/>
  <c r="V71" i="8"/>
  <c r="U35" i="8"/>
  <c r="U40" i="8"/>
  <c r="U71" i="8"/>
  <c r="T35" i="8"/>
  <c r="T40" i="8"/>
  <c r="T71" i="8"/>
  <c r="S35" i="8"/>
  <c r="S40" i="8"/>
  <c r="S71" i="8"/>
  <c r="R35" i="8"/>
  <c r="R40" i="8"/>
  <c r="R71" i="8"/>
  <c r="Q35" i="8"/>
  <c r="Q40" i="8"/>
  <c r="Q71" i="8"/>
  <c r="P35" i="8"/>
  <c r="P40" i="8"/>
  <c r="P71" i="8"/>
  <c r="O35" i="8"/>
  <c r="O40" i="8"/>
  <c r="O71" i="8"/>
  <c r="N35" i="8"/>
  <c r="N40" i="8"/>
  <c r="N71" i="8"/>
  <c r="M35" i="8"/>
  <c r="M40" i="8"/>
  <c r="M71" i="8"/>
  <c r="L35" i="8"/>
  <c r="L40" i="8"/>
  <c r="L71" i="8"/>
  <c r="K35" i="8"/>
  <c r="K40" i="8"/>
  <c r="K71" i="8"/>
  <c r="J35" i="8"/>
  <c r="J40" i="8"/>
  <c r="J71" i="8"/>
  <c r="I35" i="8"/>
  <c r="I40" i="8"/>
  <c r="I71" i="8"/>
  <c r="H35" i="8"/>
  <c r="H40" i="8"/>
  <c r="H71" i="8"/>
  <c r="G35" i="8"/>
  <c r="G40" i="8"/>
  <c r="G71" i="8"/>
  <c r="F35" i="8"/>
  <c r="F40" i="8"/>
  <c r="F71" i="8"/>
  <c r="E35" i="8"/>
  <c r="E40" i="8"/>
  <c r="E71" i="8"/>
  <c r="D35" i="8"/>
  <c r="D40" i="8"/>
  <c r="D71" i="8"/>
  <c r="C40" i="8"/>
  <c r="C71" i="8"/>
  <c r="AQ70" i="8"/>
  <c r="AP70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36" i="8"/>
  <c r="AA39" i="8"/>
  <c r="AA70" i="8"/>
  <c r="Z36" i="8"/>
  <c r="Z39" i="8"/>
  <c r="Z70" i="8"/>
  <c r="Y36" i="8"/>
  <c r="Y39" i="8"/>
  <c r="Y70" i="8"/>
  <c r="X36" i="8"/>
  <c r="X39" i="8"/>
  <c r="X70" i="8"/>
  <c r="W36" i="8"/>
  <c r="W39" i="8"/>
  <c r="W70" i="8"/>
  <c r="V36" i="8"/>
  <c r="V39" i="8"/>
  <c r="V70" i="8"/>
  <c r="U36" i="8"/>
  <c r="U39" i="8"/>
  <c r="U70" i="8"/>
  <c r="T36" i="8"/>
  <c r="T39" i="8"/>
  <c r="T70" i="8"/>
  <c r="S36" i="8"/>
  <c r="S39" i="8"/>
  <c r="S70" i="8"/>
  <c r="R36" i="8"/>
  <c r="R39" i="8"/>
  <c r="R70" i="8"/>
  <c r="Q36" i="8"/>
  <c r="Q39" i="8"/>
  <c r="Q70" i="8"/>
  <c r="P36" i="8"/>
  <c r="P39" i="8"/>
  <c r="P70" i="8"/>
  <c r="O36" i="8"/>
  <c r="O39" i="8"/>
  <c r="O70" i="8"/>
  <c r="N36" i="8"/>
  <c r="N39" i="8"/>
  <c r="N70" i="8"/>
  <c r="M36" i="8"/>
  <c r="M39" i="8"/>
  <c r="M70" i="8"/>
  <c r="L36" i="8"/>
  <c r="L39" i="8"/>
  <c r="L70" i="8"/>
  <c r="K36" i="8"/>
  <c r="K39" i="8"/>
  <c r="K70" i="8"/>
  <c r="J36" i="8"/>
  <c r="J39" i="8"/>
  <c r="J70" i="8"/>
  <c r="I36" i="8"/>
  <c r="I39" i="8"/>
  <c r="I70" i="8"/>
  <c r="H36" i="8"/>
  <c r="H39" i="8"/>
  <c r="H70" i="8"/>
  <c r="G36" i="8"/>
  <c r="G39" i="8"/>
  <c r="G70" i="8"/>
  <c r="F36" i="8"/>
  <c r="F39" i="8"/>
  <c r="F70" i="8"/>
  <c r="E36" i="8"/>
  <c r="E39" i="8"/>
  <c r="E70" i="8"/>
  <c r="D36" i="8"/>
  <c r="D39" i="8"/>
  <c r="D70" i="8"/>
  <c r="C39" i="8"/>
  <c r="C70" i="8"/>
  <c r="AQ69" i="8"/>
  <c r="AP69" i="8"/>
  <c r="AO69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AQ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AK64" i="8"/>
  <c r="AJ64" i="8"/>
  <c r="AI64" i="8"/>
  <c r="AH64" i="8"/>
  <c r="AG64" i="8"/>
  <c r="AF64" i="8"/>
  <c r="AE64" i="8"/>
  <c r="AD64" i="8"/>
  <c r="AC64" i="8"/>
  <c r="AB64" i="8"/>
  <c r="AK63" i="8"/>
  <c r="AJ63" i="8"/>
  <c r="AI63" i="8"/>
  <c r="AH63" i="8"/>
  <c r="AG63" i="8"/>
  <c r="AF63" i="8"/>
  <c r="AE63" i="8"/>
  <c r="AD63" i="8"/>
  <c r="AC63" i="8"/>
  <c r="AB63" i="8"/>
  <c r="AK62" i="8"/>
  <c r="AJ62" i="8"/>
  <c r="AI62" i="8"/>
  <c r="AH62" i="8"/>
  <c r="AG62" i="8"/>
  <c r="AF62" i="8"/>
  <c r="AE62" i="8"/>
  <c r="AD62" i="8"/>
  <c r="AC62" i="8"/>
  <c r="AB62" i="8"/>
  <c r="BK43" i="8"/>
  <c r="AA43" i="8"/>
  <c r="AA62" i="8"/>
  <c r="Z43" i="8"/>
  <c r="Z44" i="8"/>
  <c r="Z62" i="8"/>
  <c r="Y43" i="8"/>
  <c r="Y44" i="8"/>
  <c r="Y62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BJ42" i="8"/>
  <c r="BJ60" i="8"/>
  <c r="BI42" i="8"/>
  <c r="BI60" i="8"/>
  <c r="BH42" i="8"/>
  <c r="BH60" i="8"/>
  <c r="BG42" i="8"/>
  <c r="BG60" i="8"/>
  <c r="BF42" i="8"/>
  <c r="BF60" i="8"/>
  <c r="BE42" i="8"/>
  <c r="BE60" i="8"/>
  <c r="BD42" i="8"/>
  <c r="BD60" i="8"/>
  <c r="BC42" i="8"/>
  <c r="BC60" i="8"/>
  <c r="BB42" i="8"/>
  <c r="BB60" i="8"/>
  <c r="BA42" i="8"/>
  <c r="BA60" i="8"/>
  <c r="AZ42" i="8"/>
  <c r="AZ60" i="8"/>
  <c r="AY42" i="8"/>
  <c r="AY60" i="8"/>
  <c r="AX42" i="8"/>
  <c r="AX60" i="8"/>
  <c r="AW42" i="8"/>
  <c r="AW60" i="8"/>
  <c r="AV42" i="8"/>
  <c r="AV60" i="8"/>
  <c r="AU42" i="8"/>
  <c r="AU60" i="8"/>
  <c r="AT42" i="8"/>
  <c r="AT60" i="8"/>
  <c r="AS42" i="8"/>
  <c r="AS60" i="8"/>
  <c r="AR42" i="8"/>
  <c r="AR60" i="8"/>
  <c r="AQ42" i="8"/>
  <c r="AQ60" i="8"/>
  <c r="AP42" i="8"/>
  <c r="AP60" i="8"/>
  <c r="AO42" i="8"/>
  <c r="AO60" i="8"/>
  <c r="AN42" i="8"/>
  <c r="AN60" i="8"/>
  <c r="AM42" i="8"/>
  <c r="AM60" i="8"/>
  <c r="AL42" i="8"/>
  <c r="AL60" i="8"/>
  <c r="AK42" i="8"/>
  <c r="AK60" i="8"/>
  <c r="AJ42" i="8"/>
  <c r="AJ60" i="8"/>
  <c r="AI42" i="8"/>
  <c r="AI60" i="8"/>
  <c r="AH42" i="8"/>
  <c r="AH60" i="8"/>
  <c r="AG42" i="8"/>
  <c r="AG60" i="8"/>
  <c r="AF42" i="8"/>
  <c r="AF60" i="8"/>
  <c r="AE42" i="8"/>
  <c r="AE60" i="8"/>
  <c r="AD42" i="8"/>
  <c r="AD60" i="8"/>
  <c r="AC42" i="8"/>
  <c r="AC60" i="8"/>
  <c r="AB42" i="8"/>
  <c r="AB60" i="8"/>
  <c r="BK37" i="8"/>
  <c r="AA37" i="8"/>
  <c r="AA42" i="8"/>
  <c r="AA60" i="8"/>
  <c r="Z37" i="8"/>
  <c r="Z42" i="8"/>
  <c r="Z60" i="8"/>
  <c r="Y37" i="8"/>
  <c r="Y42" i="8"/>
  <c r="Y60" i="8"/>
  <c r="X37" i="8"/>
  <c r="X42" i="8"/>
  <c r="X60" i="8"/>
  <c r="W37" i="8"/>
  <c r="W42" i="8"/>
  <c r="W60" i="8"/>
  <c r="V37" i="8"/>
  <c r="V42" i="8"/>
  <c r="V60" i="8"/>
  <c r="U37" i="8"/>
  <c r="U42" i="8"/>
  <c r="U60" i="8"/>
  <c r="T37" i="8"/>
  <c r="T42" i="8"/>
  <c r="T60" i="8"/>
  <c r="S37" i="8"/>
  <c r="S42" i="8"/>
  <c r="S60" i="8"/>
  <c r="R37" i="8"/>
  <c r="R42" i="8"/>
  <c r="R60" i="8"/>
  <c r="Q37" i="8"/>
  <c r="Q42" i="8"/>
  <c r="Q60" i="8"/>
  <c r="P37" i="8"/>
  <c r="P42" i="8"/>
  <c r="P60" i="8"/>
  <c r="O37" i="8"/>
  <c r="O42" i="8"/>
  <c r="O60" i="8"/>
  <c r="N37" i="8"/>
  <c r="N42" i="8"/>
  <c r="N60" i="8"/>
  <c r="M37" i="8"/>
  <c r="M42" i="8"/>
  <c r="M60" i="8"/>
  <c r="L37" i="8"/>
  <c r="L42" i="8"/>
  <c r="L60" i="8"/>
  <c r="K37" i="8"/>
  <c r="K42" i="8"/>
  <c r="K60" i="8"/>
  <c r="J37" i="8"/>
  <c r="J42" i="8"/>
  <c r="J60" i="8"/>
  <c r="I37" i="8"/>
  <c r="I42" i="8"/>
  <c r="I60" i="8"/>
  <c r="H37" i="8"/>
  <c r="H42" i="8"/>
  <c r="H60" i="8"/>
  <c r="G37" i="8"/>
  <c r="G42" i="8"/>
  <c r="G60" i="8"/>
  <c r="F37" i="8"/>
  <c r="F42" i="8"/>
  <c r="F60" i="8"/>
  <c r="E37" i="8"/>
  <c r="E42" i="8"/>
  <c r="E60" i="8"/>
  <c r="D37" i="8"/>
  <c r="D42" i="8"/>
  <c r="D60" i="8"/>
  <c r="C37" i="8"/>
  <c r="C42" i="8"/>
  <c r="C60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B47" i="8"/>
  <c r="AA41" i="8"/>
  <c r="AA59" i="8"/>
  <c r="Z41" i="8"/>
  <c r="Z59" i="8"/>
  <c r="Y41" i="8"/>
  <c r="Y59" i="8"/>
  <c r="X41" i="8"/>
  <c r="X59" i="8"/>
  <c r="W41" i="8"/>
  <c r="W59" i="8"/>
  <c r="V41" i="8"/>
  <c r="V59" i="8"/>
  <c r="U41" i="8"/>
  <c r="U59" i="8"/>
  <c r="T41" i="8"/>
  <c r="T59" i="8"/>
  <c r="S41" i="8"/>
  <c r="S59" i="8"/>
  <c r="R41" i="8"/>
  <c r="R59" i="8"/>
  <c r="Q41" i="8"/>
  <c r="Q59" i="8"/>
  <c r="P41" i="8"/>
  <c r="P59" i="8"/>
  <c r="O41" i="8"/>
  <c r="O59" i="8"/>
  <c r="N41" i="8"/>
  <c r="N59" i="8"/>
  <c r="M41" i="8"/>
  <c r="M59" i="8"/>
  <c r="L41" i="8"/>
  <c r="L59" i="8"/>
  <c r="K41" i="8"/>
  <c r="K59" i="8"/>
  <c r="J41" i="8"/>
  <c r="J59" i="8"/>
  <c r="I41" i="8"/>
  <c r="I59" i="8"/>
  <c r="H41" i="8"/>
  <c r="H59" i="8"/>
  <c r="G41" i="8"/>
  <c r="G59" i="8"/>
  <c r="F41" i="8"/>
  <c r="F59" i="8"/>
  <c r="E41" i="8"/>
  <c r="E59" i="8"/>
  <c r="D41" i="8"/>
  <c r="D59" i="8"/>
  <c r="C59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BK38" i="8"/>
  <c r="AA38" i="8"/>
  <c r="AA58" i="8"/>
  <c r="Z38" i="8"/>
  <c r="Z58" i="8"/>
  <c r="Y38" i="8"/>
  <c r="Y58" i="8"/>
  <c r="X38" i="8"/>
  <c r="X58" i="8"/>
  <c r="W38" i="8"/>
  <c r="W58" i="8"/>
  <c r="V38" i="8"/>
  <c r="V58" i="8"/>
  <c r="U38" i="8"/>
  <c r="U58" i="8"/>
  <c r="T38" i="8"/>
  <c r="T58" i="8"/>
  <c r="S38" i="8"/>
  <c r="S58" i="8"/>
  <c r="R38" i="8"/>
  <c r="R58" i="8"/>
  <c r="Q38" i="8"/>
  <c r="Q58" i="8"/>
  <c r="P38" i="8"/>
  <c r="P58" i="8"/>
  <c r="O38" i="8"/>
  <c r="O58" i="8"/>
  <c r="N38" i="8"/>
  <c r="N58" i="8"/>
  <c r="M38" i="8"/>
  <c r="M58" i="8"/>
  <c r="L38" i="8"/>
  <c r="L58" i="8"/>
  <c r="K38" i="8"/>
  <c r="K58" i="8"/>
  <c r="J38" i="8"/>
  <c r="J58" i="8"/>
  <c r="I38" i="8"/>
  <c r="I58" i="8"/>
  <c r="H38" i="8"/>
  <c r="H58" i="8"/>
  <c r="G38" i="8"/>
  <c r="G58" i="8"/>
  <c r="F38" i="8"/>
  <c r="F58" i="8"/>
  <c r="E38" i="8"/>
  <c r="E58" i="8"/>
  <c r="D38" i="8"/>
  <c r="D58" i="8"/>
  <c r="C38" i="8"/>
  <c r="C58" i="8"/>
  <c r="AK50" i="8"/>
  <c r="AK56" i="8"/>
  <c r="AK57" i="8"/>
  <c r="AJ50" i="8"/>
  <c r="AJ56" i="8"/>
  <c r="AJ57" i="8"/>
  <c r="AI50" i="8"/>
  <c r="AI56" i="8"/>
  <c r="AI57" i="8"/>
  <c r="AH50" i="8"/>
  <c r="AH56" i="8"/>
  <c r="AH57" i="8"/>
  <c r="AG50" i="8"/>
  <c r="AG56" i="8"/>
  <c r="AG57" i="8"/>
  <c r="AF50" i="8"/>
  <c r="AF56" i="8"/>
  <c r="AF57" i="8"/>
  <c r="AE50" i="8"/>
  <c r="AE56" i="8"/>
  <c r="AE57" i="8"/>
  <c r="AD50" i="8"/>
  <c r="AD56" i="8"/>
  <c r="AD57" i="8"/>
  <c r="AC50" i="8"/>
  <c r="AC56" i="8"/>
  <c r="AC57" i="8"/>
  <c r="AB50" i="8"/>
  <c r="AB56" i="8"/>
  <c r="AB57" i="8"/>
  <c r="AA50" i="8"/>
  <c r="AA56" i="8"/>
  <c r="AA57" i="8"/>
  <c r="Z50" i="8"/>
  <c r="Z56" i="8"/>
  <c r="Z57" i="8"/>
  <c r="Y50" i="8"/>
  <c r="Y56" i="8"/>
  <c r="Y57" i="8"/>
  <c r="X50" i="8"/>
  <c r="X56" i="8"/>
  <c r="X57" i="8"/>
  <c r="W50" i="8"/>
  <c r="W56" i="8"/>
  <c r="W57" i="8"/>
  <c r="V50" i="8"/>
  <c r="V56" i="8"/>
  <c r="V57" i="8"/>
  <c r="U50" i="8"/>
  <c r="U56" i="8"/>
  <c r="U57" i="8"/>
  <c r="T50" i="8"/>
  <c r="T56" i="8"/>
  <c r="T57" i="8"/>
  <c r="S50" i="8"/>
  <c r="S56" i="8"/>
  <c r="S57" i="8"/>
  <c r="R50" i="8"/>
  <c r="R56" i="8"/>
  <c r="R57" i="8"/>
  <c r="Q50" i="8"/>
  <c r="Q56" i="8"/>
  <c r="Q57" i="8"/>
  <c r="P50" i="8"/>
  <c r="P56" i="8"/>
  <c r="P57" i="8"/>
  <c r="O50" i="8"/>
  <c r="O56" i="8"/>
  <c r="O57" i="8"/>
  <c r="N50" i="8"/>
  <c r="N56" i="8"/>
  <c r="N57" i="8"/>
  <c r="M50" i="8"/>
  <c r="M56" i="8"/>
  <c r="M57" i="8"/>
  <c r="L50" i="8"/>
  <c r="L56" i="8"/>
  <c r="L57" i="8"/>
  <c r="K50" i="8"/>
  <c r="K56" i="8"/>
  <c r="K57" i="8"/>
  <c r="J50" i="8"/>
  <c r="J56" i="8"/>
  <c r="J57" i="8"/>
  <c r="I50" i="8"/>
  <c r="I56" i="8"/>
  <c r="I57" i="8"/>
  <c r="H50" i="8"/>
  <c r="H56" i="8"/>
  <c r="H57" i="8"/>
  <c r="G50" i="8"/>
  <c r="G56" i="8"/>
  <c r="G57" i="8"/>
  <c r="F50" i="8"/>
  <c r="F56" i="8"/>
  <c r="F57" i="8"/>
  <c r="E50" i="8"/>
  <c r="E56" i="8"/>
  <c r="E57" i="8"/>
  <c r="D50" i="8"/>
  <c r="D56" i="8"/>
  <c r="D57" i="8"/>
  <c r="C50" i="8"/>
  <c r="C56" i="8"/>
  <c r="C57" i="8"/>
  <c r="AK51" i="8"/>
  <c r="AK54" i="8"/>
  <c r="AK55" i="8"/>
  <c r="AJ51" i="8"/>
  <c r="AJ54" i="8"/>
  <c r="AJ55" i="8"/>
  <c r="AI51" i="8"/>
  <c r="AI54" i="8"/>
  <c r="AI55" i="8"/>
  <c r="AH51" i="8"/>
  <c r="AH54" i="8"/>
  <c r="AH55" i="8"/>
  <c r="AG51" i="8"/>
  <c r="AG54" i="8"/>
  <c r="AG55" i="8"/>
  <c r="AF51" i="8"/>
  <c r="AF54" i="8"/>
  <c r="AF55" i="8"/>
  <c r="AE51" i="8"/>
  <c r="AE54" i="8"/>
  <c r="AE55" i="8"/>
  <c r="AD51" i="8"/>
  <c r="AD54" i="8"/>
  <c r="AD55" i="8"/>
  <c r="AC51" i="8"/>
  <c r="AC54" i="8"/>
  <c r="AC55" i="8"/>
  <c r="AB51" i="8"/>
  <c r="AB54" i="8"/>
  <c r="AB55" i="8"/>
  <c r="AA51" i="8"/>
  <c r="AA54" i="8"/>
  <c r="AA55" i="8"/>
  <c r="Z51" i="8"/>
  <c r="Z54" i="8"/>
  <c r="Z55" i="8"/>
  <c r="Y51" i="8"/>
  <c r="Y54" i="8"/>
  <c r="Y55" i="8"/>
  <c r="X51" i="8"/>
  <c r="X54" i="8"/>
  <c r="X55" i="8"/>
  <c r="W51" i="8"/>
  <c r="W54" i="8"/>
  <c r="W55" i="8"/>
  <c r="V51" i="8"/>
  <c r="V54" i="8"/>
  <c r="V55" i="8"/>
  <c r="U51" i="8"/>
  <c r="U54" i="8"/>
  <c r="U55" i="8"/>
  <c r="T51" i="8"/>
  <c r="T54" i="8"/>
  <c r="T55" i="8"/>
  <c r="S51" i="8"/>
  <c r="S54" i="8"/>
  <c r="S55" i="8"/>
  <c r="R51" i="8"/>
  <c r="R54" i="8"/>
  <c r="R55" i="8"/>
  <c r="Q51" i="8"/>
  <c r="Q54" i="8"/>
  <c r="Q55" i="8"/>
  <c r="P51" i="8"/>
  <c r="P54" i="8"/>
  <c r="P55" i="8"/>
  <c r="O51" i="8"/>
  <c r="O54" i="8"/>
  <c r="O55" i="8"/>
  <c r="N51" i="8"/>
  <c r="N54" i="8"/>
  <c r="N55" i="8"/>
  <c r="M51" i="8"/>
  <c r="M54" i="8"/>
  <c r="M55" i="8"/>
  <c r="L51" i="8"/>
  <c r="L54" i="8"/>
  <c r="L55" i="8"/>
  <c r="K51" i="8"/>
  <c r="K54" i="8"/>
  <c r="K55" i="8"/>
  <c r="J51" i="8"/>
  <c r="J54" i="8"/>
  <c r="J55" i="8"/>
  <c r="I51" i="8"/>
  <c r="I54" i="8"/>
  <c r="I55" i="8"/>
  <c r="H51" i="8"/>
  <c r="H54" i="8"/>
  <c r="H55" i="8"/>
  <c r="G51" i="8"/>
  <c r="G54" i="8"/>
  <c r="G55" i="8"/>
  <c r="F51" i="8"/>
  <c r="F54" i="8"/>
  <c r="F55" i="8"/>
  <c r="E51" i="8"/>
  <c r="E54" i="8"/>
  <c r="E55" i="8"/>
  <c r="D51" i="8"/>
  <c r="D54" i="8"/>
  <c r="D55" i="8"/>
  <c r="C51" i="8"/>
  <c r="C54" i="8"/>
  <c r="C55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BK45" i="8"/>
  <c r="C41" i="8"/>
  <c r="H704" i="4"/>
  <c r="G704" i="4"/>
  <c r="F704" i="4"/>
  <c r="E704" i="4"/>
  <c r="D704" i="4"/>
  <c r="C704" i="4"/>
  <c r="H678" i="4"/>
  <c r="G678" i="4"/>
  <c r="F678" i="4"/>
  <c r="E678" i="4"/>
  <c r="D678" i="4"/>
  <c r="C678" i="4"/>
  <c r="AK410" i="4"/>
  <c r="AJ410" i="4"/>
  <c r="AI410" i="4"/>
  <c r="AH410" i="4"/>
  <c r="AG410" i="4"/>
  <c r="AF410" i="4"/>
  <c r="AE410" i="4"/>
  <c r="AD410" i="4"/>
  <c r="AC410" i="4"/>
  <c r="AB410" i="4"/>
  <c r="AA410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AK384" i="4"/>
  <c r="AJ384" i="4"/>
  <c r="AI384" i="4"/>
  <c r="AH384" i="4"/>
  <c r="AG384" i="4"/>
  <c r="AF384" i="4"/>
  <c r="AE384" i="4"/>
  <c r="AD384" i="4"/>
  <c r="AC384" i="4"/>
  <c r="AB384" i="4"/>
  <c r="AA384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C390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V388" i="3"/>
  <c r="W388" i="3"/>
  <c r="C388" i="3"/>
  <c r="C387" i="3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AA341" i="4"/>
  <c r="AB341" i="4"/>
  <c r="AC341" i="4"/>
  <c r="AD341" i="4"/>
  <c r="AE341" i="4"/>
  <c r="AF341" i="4"/>
  <c r="AG341" i="4"/>
  <c r="AH341" i="4"/>
  <c r="AI341" i="4"/>
  <c r="AJ341" i="4"/>
  <c r="AK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AA342" i="4"/>
  <c r="AB342" i="4"/>
  <c r="AC342" i="4"/>
  <c r="AD342" i="4"/>
  <c r="AE342" i="4"/>
  <c r="AF342" i="4"/>
  <c r="AG342" i="4"/>
  <c r="AH342" i="4"/>
  <c r="AI342" i="4"/>
  <c r="AJ342" i="4"/>
  <c r="AK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AA343" i="4"/>
  <c r="AB343" i="4"/>
  <c r="AC343" i="4"/>
  <c r="AD343" i="4"/>
  <c r="AE343" i="4"/>
  <c r="AF343" i="4"/>
  <c r="AG343" i="4"/>
  <c r="AH343" i="4"/>
  <c r="AI343" i="4"/>
  <c r="AJ343" i="4"/>
  <c r="AK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AA344" i="4"/>
  <c r="AB344" i="4"/>
  <c r="AC344" i="4"/>
  <c r="AD344" i="4"/>
  <c r="AE344" i="4"/>
  <c r="AF344" i="4"/>
  <c r="AG344" i="4"/>
  <c r="AH344" i="4"/>
  <c r="AI344" i="4"/>
  <c r="AJ344" i="4"/>
  <c r="AK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AA345" i="4"/>
  <c r="AB345" i="4"/>
  <c r="AC345" i="4"/>
  <c r="AD345" i="4"/>
  <c r="AE345" i="4"/>
  <c r="AF345" i="4"/>
  <c r="AG345" i="4"/>
  <c r="AH345" i="4"/>
  <c r="AI345" i="4"/>
  <c r="AJ345" i="4"/>
  <c r="AK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AA346" i="4"/>
  <c r="AB346" i="4"/>
  <c r="AC346" i="4"/>
  <c r="AD346" i="4"/>
  <c r="AE346" i="4"/>
  <c r="AF346" i="4"/>
  <c r="AG346" i="4"/>
  <c r="AH346" i="4"/>
  <c r="AI346" i="4"/>
  <c r="AJ346" i="4"/>
  <c r="AK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AA347" i="4"/>
  <c r="AB347" i="4"/>
  <c r="AC347" i="4"/>
  <c r="AD347" i="4"/>
  <c r="AE347" i="4"/>
  <c r="AF347" i="4"/>
  <c r="AG347" i="4"/>
  <c r="AH347" i="4"/>
  <c r="AI347" i="4"/>
  <c r="AJ347" i="4"/>
  <c r="AK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AA348" i="4"/>
  <c r="AB348" i="4"/>
  <c r="AC348" i="4"/>
  <c r="AD348" i="4"/>
  <c r="AE348" i="4"/>
  <c r="AF348" i="4"/>
  <c r="AG348" i="4"/>
  <c r="AH348" i="4"/>
  <c r="AI348" i="4"/>
  <c r="AJ348" i="4"/>
  <c r="AK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AA349" i="4"/>
  <c r="AB349" i="4"/>
  <c r="AC349" i="4"/>
  <c r="AD349" i="4"/>
  <c r="AE349" i="4"/>
  <c r="AF349" i="4"/>
  <c r="AG349" i="4"/>
  <c r="AH349" i="4"/>
  <c r="AI349" i="4"/>
  <c r="AJ349" i="4"/>
  <c r="AK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AA350" i="4"/>
  <c r="AB350" i="4"/>
  <c r="AC350" i="4"/>
  <c r="AD350" i="4"/>
  <c r="AE350" i="4"/>
  <c r="AF350" i="4"/>
  <c r="AG350" i="4"/>
  <c r="AH350" i="4"/>
  <c r="AI350" i="4"/>
  <c r="AJ350" i="4"/>
  <c r="AK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AA351" i="4"/>
  <c r="AB351" i="4"/>
  <c r="AC351" i="4"/>
  <c r="AD351" i="4"/>
  <c r="AE351" i="4"/>
  <c r="AF351" i="4"/>
  <c r="AG351" i="4"/>
  <c r="AH351" i="4"/>
  <c r="AI351" i="4"/>
  <c r="AJ351" i="4"/>
  <c r="AK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AA352" i="4"/>
  <c r="AB352" i="4"/>
  <c r="AC352" i="4"/>
  <c r="AD352" i="4"/>
  <c r="AE352" i="4"/>
  <c r="AF352" i="4"/>
  <c r="AG352" i="4"/>
  <c r="AH352" i="4"/>
  <c r="AI352" i="4"/>
  <c r="AJ352" i="4"/>
  <c r="AK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AA353" i="4"/>
  <c r="AB353" i="4"/>
  <c r="AC353" i="4"/>
  <c r="AD353" i="4"/>
  <c r="AE353" i="4"/>
  <c r="AF353" i="4"/>
  <c r="AG353" i="4"/>
  <c r="AH353" i="4"/>
  <c r="AI353" i="4"/>
  <c r="AJ353" i="4"/>
  <c r="AK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AA354" i="4"/>
  <c r="AB354" i="4"/>
  <c r="AC354" i="4"/>
  <c r="AD354" i="4"/>
  <c r="AE354" i="4"/>
  <c r="AF354" i="4"/>
  <c r="AG354" i="4"/>
  <c r="AH354" i="4"/>
  <c r="AI354" i="4"/>
  <c r="AJ354" i="4"/>
  <c r="AK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AA355" i="4"/>
  <c r="AB355" i="4"/>
  <c r="AC355" i="4"/>
  <c r="AD355" i="4"/>
  <c r="AE355" i="4"/>
  <c r="AF355" i="4"/>
  <c r="AG355" i="4"/>
  <c r="AH355" i="4"/>
  <c r="AI355" i="4"/>
  <c r="AJ355" i="4"/>
  <c r="AK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AA356" i="4"/>
  <c r="AB356" i="4"/>
  <c r="AC356" i="4"/>
  <c r="AD356" i="4"/>
  <c r="AE356" i="4"/>
  <c r="AF356" i="4"/>
  <c r="AG356" i="4"/>
  <c r="AH356" i="4"/>
  <c r="AI356" i="4"/>
  <c r="AJ356" i="4"/>
  <c r="AK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AA357" i="4"/>
  <c r="AB357" i="4"/>
  <c r="AC357" i="4"/>
  <c r="AD357" i="4"/>
  <c r="AE357" i="4"/>
  <c r="AF357" i="4"/>
  <c r="AG357" i="4"/>
  <c r="AH357" i="4"/>
  <c r="AI357" i="4"/>
  <c r="AJ357" i="4"/>
  <c r="AK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AA358" i="4"/>
  <c r="AB358" i="4"/>
  <c r="AC358" i="4"/>
  <c r="AD358" i="4"/>
  <c r="AE358" i="4"/>
  <c r="AF358" i="4"/>
  <c r="AG358" i="4"/>
  <c r="AH358" i="4"/>
  <c r="AI358" i="4"/>
  <c r="AJ358" i="4"/>
  <c r="AK358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AA340" i="4"/>
  <c r="AB340" i="4"/>
  <c r="AC340" i="4"/>
  <c r="AD340" i="4"/>
  <c r="AE340" i="4"/>
  <c r="AF340" i="4"/>
  <c r="AG340" i="4"/>
  <c r="AH340" i="4"/>
  <c r="AI340" i="4"/>
  <c r="AJ340" i="4"/>
  <c r="AK340" i="4"/>
  <c r="C340" i="4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R364" i="3"/>
  <c r="S364" i="3"/>
  <c r="T364" i="3"/>
  <c r="U364" i="3"/>
  <c r="V364" i="3"/>
  <c r="W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R365" i="3"/>
  <c r="S365" i="3"/>
  <c r="T365" i="3"/>
  <c r="U365" i="3"/>
  <c r="V365" i="3"/>
  <c r="W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R367" i="3"/>
  <c r="S367" i="3"/>
  <c r="T367" i="3"/>
  <c r="U367" i="3"/>
  <c r="V367" i="3"/>
  <c r="W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R368" i="3"/>
  <c r="S368" i="3"/>
  <c r="T368" i="3"/>
  <c r="U368" i="3"/>
  <c r="V368" i="3"/>
  <c r="W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R370" i="3"/>
  <c r="S370" i="3"/>
  <c r="T370" i="3"/>
  <c r="U370" i="3"/>
  <c r="V370" i="3"/>
  <c r="W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R371" i="3"/>
  <c r="S371" i="3"/>
  <c r="T371" i="3"/>
  <c r="U371" i="3"/>
  <c r="V371" i="3"/>
  <c r="W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S374" i="3"/>
  <c r="T374" i="3"/>
  <c r="U374" i="3"/>
  <c r="V374" i="3"/>
  <c r="W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R377" i="3"/>
  <c r="S377" i="3"/>
  <c r="T377" i="3"/>
  <c r="U377" i="3"/>
  <c r="V377" i="3"/>
  <c r="W377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R379" i="3"/>
  <c r="S379" i="3"/>
  <c r="T379" i="3"/>
  <c r="U379" i="3"/>
  <c r="V379" i="3"/>
  <c r="W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C363" i="3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AA335" i="4"/>
  <c r="AB335" i="4"/>
  <c r="AC335" i="4"/>
  <c r="AD335" i="4"/>
  <c r="AE335" i="4"/>
  <c r="AF335" i="4"/>
  <c r="AG335" i="4"/>
  <c r="AH335" i="4"/>
  <c r="AI335" i="4"/>
  <c r="AJ335" i="4"/>
  <c r="AK335" i="4"/>
  <c r="C335" i="4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F99" i="6"/>
  <c r="H81" i="6"/>
  <c r="D541" i="4"/>
  <c r="D621" i="4"/>
  <c r="D649" i="4"/>
  <c r="E541" i="4"/>
  <c r="E621" i="4"/>
  <c r="E649" i="4"/>
  <c r="F541" i="4"/>
  <c r="F621" i="4"/>
  <c r="F649" i="4"/>
  <c r="G541" i="4"/>
  <c r="G621" i="4"/>
  <c r="G649" i="4"/>
  <c r="H541" i="4"/>
  <c r="H621" i="4"/>
  <c r="H649" i="4"/>
  <c r="I541" i="4"/>
  <c r="I621" i="4"/>
  <c r="I649" i="4"/>
  <c r="J541" i="4"/>
  <c r="J621" i="4"/>
  <c r="J649" i="4"/>
  <c r="C541" i="4"/>
  <c r="C621" i="4"/>
  <c r="C649" i="4"/>
  <c r="D517" i="4"/>
  <c r="D566" i="4"/>
  <c r="D592" i="4"/>
  <c r="E517" i="4"/>
  <c r="E566" i="4"/>
  <c r="E592" i="4"/>
  <c r="F517" i="4"/>
  <c r="F566" i="4"/>
  <c r="F592" i="4"/>
  <c r="G517" i="4"/>
  <c r="G566" i="4"/>
  <c r="G592" i="4"/>
  <c r="H517" i="4"/>
  <c r="H566" i="4"/>
  <c r="H592" i="4"/>
  <c r="I517" i="4"/>
  <c r="I566" i="4"/>
  <c r="I592" i="4"/>
  <c r="J517" i="4"/>
  <c r="J566" i="4"/>
  <c r="J592" i="4"/>
  <c r="C517" i="4"/>
  <c r="C566" i="4"/>
  <c r="C59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Q84" i="5"/>
  <c r="J103" i="5"/>
  <c r="Q103" i="5"/>
  <c r="R84" i="5"/>
  <c r="H9" i="5"/>
  <c r="C316" i="3"/>
  <c r="D2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D128" i="3"/>
  <c r="D103" i="3"/>
  <c r="D153" i="3"/>
  <c r="E128" i="3"/>
  <c r="E103" i="3"/>
  <c r="E153" i="3"/>
  <c r="F128" i="3"/>
  <c r="F103" i="3"/>
  <c r="F153" i="3"/>
  <c r="G128" i="3"/>
  <c r="G103" i="3"/>
  <c r="G153" i="3"/>
  <c r="H128" i="3"/>
  <c r="H103" i="3"/>
  <c r="H153" i="3"/>
  <c r="I128" i="3"/>
  <c r="I103" i="3"/>
  <c r="I153" i="3"/>
  <c r="J128" i="3"/>
  <c r="J103" i="3"/>
  <c r="J153" i="3"/>
  <c r="K128" i="3"/>
  <c r="K103" i="3"/>
  <c r="K153" i="3"/>
  <c r="L128" i="3"/>
  <c r="L103" i="3"/>
  <c r="L153" i="3"/>
  <c r="M128" i="3"/>
  <c r="M103" i="3"/>
  <c r="M153" i="3"/>
  <c r="N128" i="3"/>
  <c r="N103" i="3"/>
  <c r="N153" i="3"/>
  <c r="O128" i="3"/>
  <c r="O103" i="3"/>
  <c r="O153" i="3"/>
  <c r="P128" i="3"/>
  <c r="P103" i="3"/>
  <c r="P153" i="3"/>
  <c r="Q128" i="3"/>
  <c r="Q103" i="3"/>
  <c r="Q153" i="3"/>
  <c r="R128" i="3"/>
  <c r="R103" i="3"/>
  <c r="R153" i="3"/>
  <c r="S128" i="3"/>
  <c r="S103" i="3"/>
  <c r="S153" i="3"/>
  <c r="T128" i="3"/>
  <c r="T103" i="3"/>
  <c r="T153" i="3"/>
  <c r="U128" i="3"/>
  <c r="U103" i="3"/>
  <c r="U153" i="3"/>
  <c r="V128" i="3"/>
  <c r="V103" i="3"/>
  <c r="V153" i="3"/>
  <c r="W128" i="3"/>
  <c r="W103" i="3"/>
  <c r="W153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28" i="3"/>
  <c r="C103" i="3"/>
  <c r="C153" i="3"/>
  <c r="C135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C52" i="3"/>
  <c r="C78" i="3"/>
  <c r="D52" i="3"/>
  <c r="D78" i="3"/>
  <c r="E52" i="3"/>
  <c r="E78" i="3"/>
  <c r="F52" i="3"/>
  <c r="F78" i="3"/>
  <c r="G52" i="3"/>
  <c r="G78" i="3"/>
  <c r="H52" i="3"/>
  <c r="H78" i="3"/>
  <c r="I52" i="3"/>
  <c r="I78" i="3"/>
  <c r="J52" i="3"/>
  <c r="J78" i="3"/>
  <c r="K52" i="3"/>
  <c r="K78" i="3"/>
  <c r="L52" i="3"/>
  <c r="L78" i="3"/>
  <c r="M52" i="3"/>
  <c r="M78" i="3"/>
  <c r="N52" i="3"/>
  <c r="N78" i="3"/>
  <c r="O52" i="3"/>
  <c r="O78" i="3"/>
  <c r="P52" i="3"/>
  <c r="P78" i="3"/>
  <c r="Q52" i="3"/>
  <c r="Q78" i="3"/>
  <c r="R52" i="3"/>
  <c r="R78" i="3"/>
  <c r="S52" i="3"/>
  <c r="S78" i="3"/>
  <c r="T52" i="3"/>
  <c r="T78" i="3"/>
  <c r="U52" i="3"/>
  <c r="U78" i="3"/>
  <c r="V52" i="3"/>
  <c r="V78" i="3"/>
  <c r="W52" i="3"/>
  <c r="W78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C60" i="3"/>
  <c r="D289" i="3"/>
  <c r="C261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T318" i="3"/>
  <c r="U318" i="3"/>
  <c r="V318" i="3"/>
  <c r="W318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R319" i="3"/>
  <c r="S319" i="3"/>
  <c r="T319" i="3"/>
  <c r="U319" i="3"/>
  <c r="V319" i="3"/>
  <c r="W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T320" i="3"/>
  <c r="U320" i="3"/>
  <c r="V320" i="3"/>
  <c r="W320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V322" i="3"/>
  <c r="W322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R323" i="3"/>
  <c r="S323" i="3"/>
  <c r="T323" i="3"/>
  <c r="U323" i="3"/>
  <c r="V323" i="3"/>
  <c r="W323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R325" i="3"/>
  <c r="S325" i="3"/>
  <c r="T325" i="3"/>
  <c r="U325" i="3"/>
  <c r="V325" i="3"/>
  <c r="W325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P326" i="3"/>
  <c r="Q326" i="3"/>
  <c r="R326" i="3"/>
  <c r="S326" i="3"/>
  <c r="T326" i="3"/>
  <c r="U326" i="3"/>
  <c r="V326" i="3"/>
  <c r="W326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R316" i="3"/>
  <c r="S316" i="3"/>
  <c r="T316" i="3"/>
  <c r="U316" i="3"/>
  <c r="V316" i="3"/>
  <c r="W316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P334" i="3"/>
  <c r="Q334" i="3"/>
  <c r="R334" i="3"/>
  <c r="S334" i="3"/>
  <c r="T334" i="3"/>
  <c r="U334" i="3"/>
  <c r="V334" i="3"/>
  <c r="W334" i="3"/>
  <c r="C334" i="3"/>
  <c r="C314" i="3"/>
  <c r="C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289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C108" i="3"/>
  <c r="C83" i="3"/>
  <c r="C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34" i="3"/>
  <c r="C32" i="3"/>
  <c r="C6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9" i="6"/>
  <c r="E80" i="6"/>
  <c r="E5" i="6"/>
  <c r="G5" i="6"/>
  <c r="E6" i="6"/>
  <c r="G6" i="6"/>
  <c r="E7" i="6"/>
  <c r="G7" i="6"/>
  <c r="E8" i="6"/>
  <c r="G8" i="6"/>
  <c r="E9" i="6"/>
  <c r="G9" i="6"/>
  <c r="E10" i="6"/>
  <c r="G10" i="6"/>
  <c r="E11" i="6"/>
  <c r="G11" i="6"/>
  <c r="E12" i="6"/>
  <c r="G12" i="6"/>
  <c r="F80" i="6"/>
  <c r="G80" i="6"/>
  <c r="E81" i="6"/>
  <c r="E14" i="6"/>
  <c r="G14" i="6"/>
  <c r="E15" i="6"/>
  <c r="G15" i="6"/>
  <c r="E16" i="6"/>
  <c r="G16" i="6"/>
  <c r="F81" i="6"/>
  <c r="G81" i="6"/>
  <c r="E82" i="6"/>
  <c r="G18" i="6"/>
  <c r="F82" i="6"/>
  <c r="G82" i="6"/>
  <c r="E83" i="6"/>
  <c r="G20" i="6"/>
  <c r="F83" i="6"/>
  <c r="G83" i="6"/>
  <c r="E84" i="6"/>
  <c r="E22" i="6"/>
  <c r="G22" i="6"/>
  <c r="E23" i="6"/>
  <c r="G23" i="6"/>
  <c r="F84" i="6"/>
  <c r="G84" i="6"/>
  <c r="E85" i="6"/>
  <c r="E25" i="6"/>
  <c r="G25" i="6"/>
  <c r="E26" i="6"/>
  <c r="G26" i="6"/>
  <c r="E27" i="6"/>
  <c r="G27" i="6"/>
  <c r="E28" i="6"/>
  <c r="G28" i="6"/>
  <c r="F85" i="6"/>
  <c r="G85" i="6"/>
  <c r="E86" i="6"/>
  <c r="E30" i="6"/>
  <c r="G30" i="6"/>
  <c r="E31" i="6"/>
  <c r="G31" i="6"/>
  <c r="E32" i="6"/>
  <c r="G32" i="6"/>
  <c r="E33" i="6"/>
  <c r="G33" i="6"/>
  <c r="E34" i="6"/>
  <c r="G34" i="6"/>
  <c r="F86" i="6"/>
  <c r="G86" i="6"/>
  <c r="E87" i="6"/>
  <c r="F87" i="6"/>
  <c r="G87" i="6"/>
  <c r="E88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F88" i="6"/>
  <c r="G88" i="6"/>
  <c r="E89" i="6"/>
  <c r="E50" i="6"/>
  <c r="G50" i="6"/>
  <c r="E51" i="6"/>
  <c r="G51" i="6"/>
  <c r="F89" i="6"/>
  <c r="G89" i="6"/>
  <c r="E90" i="6"/>
  <c r="E53" i="6"/>
  <c r="G53" i="6"/>
  <c r="E54" i="6"/>
  <c r="G54" i="6"/>
  <c r="E55" i="6"/>
  <c r="G55" i="6"/>
  <c r="E56" i="6"/>
  <c r="G56" i="6"/>
  <c r="F90" i="6"/>
  <c r="G90" i="6"/>
  <c r="E91" i="6"/>
  <c r="G58" i="6"/>
  <c r="F91" i="6"/>
  <c r="G91" i="6"/>
  <c r="E92" i="6"/>
  <c r="G60" i="6"/>
  <c r="F92" i="6"/>
  <c r="G92" i="6"/>
  <c r="E93" i="6"/>
  <c r="G62" i="6"/>
  <c r="F93" i="6"/>
  <c r="G93" i="6"/>
  <c r="E94" i="6"/>
  <c r="E64" i="6"/>
  <c r="G64" i="6"/>
  <c r="E65" i="6"/>
  <c r="G65" i="6"/>
  <c r="E66" i="6"/>
  <c r="G66" i="6"/>
  <c r="F94" i="6"/>
  <c r="G94" i="6"/>
  <c r="E95" i="6"/>
  <c r="G68" i="6"/>
  <c r="F95" i="6"/>
  <c r="G95" i="6"/>
  <c r="E96" i="6"/>
  <c r="E70" i="6"/>
  <c r="G70" i="6"/>
  <c r="E71" i="6"/>
  <c r="G71" i="6"/>
  <c r="E72" i="6"/>
  <c r="G72" i="6"/>
  <c r="F96" i="6"/>
  <c r="G96" i="6"/>
  <c r="H99" i="6"/>
  <c r="E99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0" i="6"/>
  <c r="G48" i="6"/>
  <c r="G36" i="6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3" i="5"/>
  <c r="P9" i="5"/>
  <c r="P10" i="5"/>
  <c r="P11" i="5"/>
  <c r="P12" i="5"/>
  <c r="P13" i="5"/>
  <c r="P14" i="5"/>
  <c r="P15" i="5"/>
  <c r="P16" i="5"/>
  <c r="P84" i="5"/>
  <c r="P18" i="5"/>
  <c r="P19" i="5"/>
  <c r="P20" i="5"/>
  <c r="P85" i="5"/>
  <c r="P22" i="5"/>
  <c r="P86" i="5"/>
  <c r="P24" i="5"/>
  <c r="P87" i="5"/>
  <c r="P26" i="5"/>
  <c r="P27" i="5"/>
  <c r="P88" i="5"/>
  <c r="P29" i="5"/>
  <c r="P30" i="5"/>
  <c r="P31" i="5"/>
  <c r="P32" i="5"/>
  <c r="P89" i="5"/>
  <c r="P34" i="5"/>
  <c r="P35" i="5"/>
  <c r="P36" i="5"/>
  <c r="P37" i="5"/>
  <c r="P38" i="5"/>
  <c r="P90" i="5"/>
  <c r="P40" i="5"/>
  <c r="P91" i="5"/>
  <c r="P42" i="5"/>
  <c r="P43" i="5"/>
  <c r="P44" i="5"/>
  <c r="P45" i="5"/>
  <c r="P46" i="5"/>
  <c r="P47" i="5"/>
  <c r="P48" i="5"/>
  <c r="P49" i="5"/>
  <c r="P50" i="5"/>
  <c r="P92" i="5"/>
  <c r="P54" i="5"/>
  <c r="P55" i="5"/>
  <c r="P93" i="5"/>
  <c r="P57" i="5"/>
  <c r="P58" i="5"/>
  <c r="P59" i="5"/>
  <c r="P60" i="5"/>
  <c r="P94" i="5"/>
  <c r="P62" i="5"/>
  <c r="P95" i="5"/>
  <c r="P64" i="5"/>
  <c r="P96" i="5"/>
  <c r="P66" i="5"/>
  <c r="P97" i="5"/>
  <c r="P68" i="5"/>
  <c r="P69" i="5"/>
  <c r="P70" i="5"/>
  <c r="P98" i="5"/>
  <c r="P72" i="5"/>
  <c r="P99" i="5"/>
  <c r="P74" i="5"/>
  <c r="P75" i="5"/>
  <c r="P76" i="5"/>
  <c r="P100" i="5"/>
  <c r="P52" i="5"/>
  <c r="P101" i="5"/>
  <c r="P103" i="5"/>
  <c r="I103" i="5"/>
  <c r="Q101" i="5"/>
  <c r="R101" i="5"/>
  <c r="I101" i="5"/>
  <c r="Q100" i="5"/>
  <c r="R100" i="5"/>
  <c r="Q99" i="5"/>
  <c r="R99" i="5"/>
  <c r="Q98" i="5"/>
  <c r="R98" i="5"/>
  <c r="Q97" i="5"/>
  <c r="R97" i="5"/>
  <c r="Q96" i="5"/>
  <c r="R96" i="5"/>
  <c r="Q95" i="5"/>
  <c r="R95" i="5"/>
  <c r="Q94" i="5"/>
  <c r="R94" i="5"/>
  <c r="Q93" i="5"/>
  <c r="R93" i="5"/>
  <c r="Q92" i="5"/>
  <c r="R92" i="5"/>
  <c r="Q91" i="5"/>
  <c r="R91" i="5"/>
  <c r="Q90" i="5"/>
  <c r="R90" i="5"/>
  <c r="Q89" i="5"/>
  <c r="R89" i="5"/>
  <c r="Q88" i="5"/>
  <c r="R88" i="5"/>
  <c r="Q87" i="5"/>
  <c r="R87" i="5"/>
  <c r="Q86" i="5"/>
  <c r="R86" i="5"/>
  <c r="Q85" i="5"/>
  <c r="R85" i="5"/>
  <c r="S76" i="5"/>
  <c r="S75" i="5"/>
  <c r="S74" i="5"/>
  <c r="S72" i="5"/>
  <c r="G71" i="5"/>
  <c r="G72" i="5"/>
  <c r="F71" i="5"/>
  <c r="F72" i="5"/>
  <c r="E71" i="5"/>
  <c r="E72" i="5"/>
  <c r="D69" i="5"/>
  <c r="D71" i="5"/>
  <c r="D7" i="5"/>
  <c r="D72" i="5"/>
  <c r="S70" i="5"/>
  <c r="S69" i="5"/>
  <c r="H69" i="5"/>
  <c r="H7" i="5"/>
  <c r="I69" i="5"/>
  <c r="S68" i="5"/>
  <c r="H67" i="5"/>
  <c r="I67" i="5"/>
  <c r="S66" i="5"/>
  <c r="H66" i="5"/>
  <c r="I66" i="5"/>
  <c r="H65" i="5"/>
  <c r="I65" i="5"/>
  <c r="S64" i="5"/>
  <c r="H64" i="5"/>
  <c r="I64" i="5"/>
  <c r="H63" i="5"/>
  <c r="I63" i="5"/>
  <c r="S62" i="5"/>
  <c r="H61" i="5"/>
  <c r="I61" i="5"/>
  <c r="S60" i="5"/>
  <c r="H60" i="5"/>
  <c r="I60" i="5"/>
  <c r="S59" i="5"/>
  <c r="H59" i="5"/>
  <c r="I59" i="5"/>
  <c r="S58" i="5"/>
  <c r="H58" i="5"/>
  <c r="I58" i="5"/>
  <c r="S57" i="5"/>
  <c r="H57" i="5"/>
  <c r="I57" i="5"/>
  <c r="S55" i="5"/>
  <c r="H55" i="5"/>
  <c r="I55" i="5"/>
  <c r="S54" i="5"/>
  <c r="H54" i="5"/>
  <c r="I54" i="5"/>
  <c r="H53" i="5"/>
  <c r="I53" i="5"/>
  <c r="S52" i="5"/>
  <c r="H52" i="5"/>
  <c r="I52" i="5"/>
  <c r="H51" i="5"/>
  <c r="I51" i="5"/>
  <c r="S50" i="5"/>
  <c r="S49" i="5"/>
  <c r="H49" i="5"/>
  <c r="I49" i="5"/>
  <c r="S48" i="5"/>
  <c r="H48" i="5"/>
  <c r="I48" i="5"/>
  <c r="S47" i="5"/>
  <c r="H47" i="5"/>
  <c r="I47" i="5"/>
  <c r="S46" i="5"/>
  <c r="H46" i="5"/>
  <c r="I46" i="5"/>
  <c r="S45" i="5"/>
  <c r="H45" i="5"/>
  <c r="I45" i="5"/>
  <c r="S44" i="5"/>
  <c r="S43" i="5"/>
  <c r="H43" i="5"/>
  <c r="I43" i="5"/>
  <c r="S42" i="5"/>
  <c r="H42" i="5"/>
  <c r="I42" i="5"/>
  <c r="H41" i="5"/>
  <c r="I41" i="5"/>
  <c r="S40" i="5"/>
  <c r="H40" i="5"/>
  <c r="I40" i="5"/>
  <c r="H39" i="5"/>
  <c r="I39" i="5"/>
  <c r="S38" i="5"/>
  <c r="S37" i="5"/>
  <c r="H37" i="5"/>
  <c r="I37" i="5"/>
  <c r="S36" i="5"/>
  <c r="H36" i="5"/>
  <c r="I36" i="5"/>
  <c r="S35" i="5"/>
  <c r="H35" i="5"/>
  <c r="I35" i="5"/>
  <c r="S34" i="5"/>
  <c r="H34" i="5"/>
  <c r="I34" i="5"/>
  <c r="H33" i="5"/>
  <c r="I33" i="5"/>
  <c r="S32" i="5"/>
  <c r="S31" i="5"/>
  <c r="H31" i="5"/>
  <c r="I31" i="5"/>
  <c r="S30" i="5"/>
  <c r="H30" i="5"/>
  <c r="I30" i="5"/>
  <c r="S29" i="5"/>
  <c r="H29" i="5"/>
  <c r="I29" i="5"/>
  <c r="H28" i="5"/>
  <c r="I28" i="5"/>
  <c r="S27" i="5"/>
  <c r="H27" i="5"/>
  <c r="I27" i="5"/>
  <c r="S26" i="5"/>
  <c r="H25" i="5"/>
  <c r="I25" i="5"/>
  <c r="S24" i="5"/>
  <c r="H24" i="5"/>
  <c r="I24" i="5"/>
  <c r="H23" i="5"/>
  <c r="I23" i="5"/>
  <c r="S22" i="5"/>
  <c r="H22" i="5"/>
  <c r="I22" i="5"/>
  <c r="H21" i="5"/>
  <c r="I21" i="5"/>
  <c r="S20" i="5"/>
  <c r="S19" i="5"/>
  <c r="H19" i="5"/>
  <c r="I19" i="5"/>
  <c r="S18" i="5"/>
  <c r="H18" i="5"/>
  <c r="I18" i="5"/>
  <c r="H17" i="5"/>
  <c r="I17" i="5"/>
  <c r="S16" i="5"/>
  <c r="H16" i="5"/>
  <c r="I16" i="5"/>
  <c r="S15" i="5"/>
  <c r="H15" i="5"/>
  <c r="I15" i="5"/>
  <c r="S14" i="5"/>
  <c r="S13" i="5"/>
  <c r="H13" i="5"/>
  <c r="I13" i="5"/>
  <c r="S12" i="5"/>
  <c r="H12" i="5"/>
  <c r="I12" i="5"/>
  <c r="S11" i="5"/>
  <c r="H11" i="5"/>
  <c r="I11" i="5"/>
  <c r="S10" i="5"/>
  <c r="H10" i="5"/>
  <c r="I10" i="5"/>
  <c r="S9" i="5"/>
  <c r="I9" i="5"/>
  <c r="C490" i="4"/>
  <c r="D490" i="4"/>
  <c r="E490" i="4"/>
  <c r="F490" i="4"/>
  <c r="G490" i="4"/>
  <c r="H490" i="4"/>
  <c r="I490" i="4"/>
  <c r="J490" i="4"/>
  <c r="AJ84" i="4"/>
  <c r="AK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</calcChain>
</file>

<file path=xl/sharedStrings.xml><?xml version="1.0" encoding="utf-8"?>
<sst xmlns="http://schemas.openxmlformats.org/spreadsheetml/2006/main" count="2248" uniqueCount="416">
  <si>
    <t>VABcf, miles de euros corrientes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</si>
  <si>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</si>
  <si>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</si>
  <si>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</si>
  <si>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</si>
  <si>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</si>
  <si>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</si>
  <si>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</si>
  <si>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</si>
  <si>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</si>
  <si>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</si>
  <si>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</si>
  <si>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</si>
  <si>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</si>
  <si>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</si>
  <si>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</si>
  <si>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</si>
  <si>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</si>
  <si>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CyMel</t>
  </si>
  <si>
    <t>España</t>
  </si>
  <si>
    <t>millones</t>
  </si>
  <si>
    <t>Empleo total (miles de puestos de trabajo)</t>
  </si>
  <si>
    <t>Población residente a 1 de julio (miles de personas)</t>
  </si>
  <si>
    <t>variables incluidas:</t>
  </si>
  <si>
    <t>unidades</t>
  </si>
  <si>
    <t>período</t>
  </si>
  <si>
    <t>ámbito territorial</t>
  </si>
  <si>
    <t>VABcf</t>
  </si>
  <si>
    <t>Miles de euros corrientes y constantes de 1986</t>
  </si>
  <si>
    <t>1955-95</t>
  </si>
  <si>
    <t>regiones</t>
  </si>
  <si>
    <t>Empleo total (puestos de trabajo)</t>
  </si>
  <si>
    <t>miles de puestos de trabajo</t>
  </si>
  <si>
    <t>POBd</t>
  </si>
  <si>
    <t>Población residente a 1 de julio</t>
  </si>
  <si>
    <t>miles de personas</t>
  </si>
  <si>
    <t>PIB</t>
  </si>
  <si>
    <t>fuentes:</t>
  </si>
  <si>
    <t>Fundación BBV (FBBV, 1999). Renta nacional de España y su distribución provincial. Serie homogénea. Años 1955 a 1993 y avances 1994 a 1997. Bilbao.</t>
  </si>
  <si>
    <t>Fundación BBVA (FBBVA, 2000). Renta nacional de España y su distribución provincial. Año 1995 y avances 1996-1999. Bilbao.</t>
  </si>
  <si>
    <t>OCU</t>
  </si>
  <si>
    <t>ocupados</t>
  </si>
  <si>
    <t>1996</t>
  </si>
  <si>
    <t>1997</t>
  </si>
  <si>
    <t>1998</t>
  </si>
  <si>
    <t>1999</t>
  </si>
  <si>
    <t>2000</t>
  </si>
  <si>
    <t>Ceuta y Melilla</t>
  </si>
  <si>
    <t>Extra-Regio</t>
  </si>
  <si>
    <t>total</t>
  </si>
  <si>
    <t>PT</t>
  </si>
  <si>
    <t>puestos de trabajo</t>
  </si>
  <si>
    <t>VAB precios corrientres</t>
  </si>
  <si>
    <t>miles de euros corrientes</t>
  </si>
  <si>
    <t>VAB precios constantes de 2010</t>
  </si>
  <si>
    <t>miles de euros de 2010</t>
  </si>
  <si>
    <t>PIB precios constantes de 2010</t>
  </si>
  <si>
    <t>PIB precios corrientres</t>
  </si>
  <si>
    <t>Datos de RegDat Dem v5.0</t>
  </si>
  <si>
    <t xml:space="preserve">POBd = </t>
  </si>
  <si>
    <t>población de derecho o residente, a 1 de julio salvo que se indique lo contrario</t>
  </si>
  <si>
    <t>personas</t>
  </si>
  <si>
    <t>31 dic</t>
  </si>
  <si>
    <t>provisional</t>
  </si>
  <si>
    <t>España total</t>
  </si>
  <si>
    <t>1980-2014</t>
  </si>
  <si>
    <t>regiones y extraregio</t>
  </si>
  <si>
    <t>miles de perssonas</t>
  </si>
  <si>
    <t>Personas ocupadas</t>
  </si>
  <si>
    <t xml:space="preserve">Puestos de trabajo </t>
  </si>
  <si>
    <t>VAB nom</t>
  </si>
  <si>
    <t>VAB real</t>
  </si>
  <si>
    <t>Valor añadido bruto a precios básicos/cf, a precios corrientes</t>
  </si>
  <si>
    <t>Valor añadido bruto a precios básicos/cf, a precios ctes de 2010</t>
  </si>
  <si>
    <t>PIB nom</t>
  </si>
  <si>
    <t>PIB real</t>
  </si>
  <si>
    <t>1950-2015</t>
  </si>
  <si>
    <t>series para años impares, sin extra-regio</t>
  </si>
  <si>
    <t>VAB nominal</t>
  </si>
  <si>
    <t>Pib nominal, serie impares</t>
  </si>
  <si>
    <t>nota: parados del Anuario Estadístico de 1961, media de fin de junio y fin de dic</t>
  </si>
  <si>
    <t>fuente: Censo de 1960</t>
  </si>
  <si>
    <t xml:space="preserve">INE, Censos de población. Fondo documental. </t>
  </si>
  <si>
    <t>http://ine.es/inebaseweb/71807.do?language=0#</t>
  </si>
  <si>
    <t>Cuadro 5.1.1. Población activa por su posición en la ocupación en Tomo III, Volúmenes provinciales</t>
  </si>
  <si>
    <t>y población de hecho, resumen por provincias en Tomo I, Cifras generales de habitantes</t>
  </si>
  <si>
    <t>CCAA</t>
  </si>
  <si>
    <t>provincia</t>
  </si>
  <si>
    <t>poblacion de hecho</t>
  </si>
  <si>
    <t>total activos</t>
  </si>
  <si>
    <t>ayudas familiares sin retribucion</t>
  </si>
  <si>
    <t>no clasificados (parados?)</t>
  </si>
  <si>
    <t>activos/pob</t>
  </si>
  <si>
    <t>indice</t>
  </si>
  <si>
    <t>paro</t>
  </si>
  <si>
    <t>Alava</t>
  </si>
  <si>
    <t>An</t>
  </si>
  <si>
    <t>Almería</t>
  </si>
  <si>
    <t>CM</t>
  </si>
  <si>
    <t>Albacete</t>
  </si>
  <si>
    <t>Cadiz</t>
  </si>
  <si>
    <t>Va</t>
  </si>
  <si>
    <t>Alicante</t>
  </si>
  <si>
    <t>Córdoba</t>
  </si>
  <si>
    <t>Granada</t>
  </si>
  <si>
    <t>CyL</t>
  </si>
  <si>
    <t>Avila</t>
  </si>
  <si>
    <t>Huelva</t>
  </si>
  <si>
    <t>Jaén</t>
  </si>
  <si>
    <t>Ex</t>
  </si>
  <si>
    <t>Badajoz</t>
  </si>
  <si>
    <t>Málaga</t>
  </si>
  <si>
    <t>Ba</t>
  </si>
  <si>
    <t>Baleares</t>
  </si>
  <si>
    <t>Sevilla</t>
  </si>
  <si>
    <t>Cat</t>
  </si>
  <si>
    <t>Barcelona</t>
  </si>
  <si>
    <t>Burgos</t>
  </si>
  <si>
    <t>Ar</t>
  </si>
  <si>
    <t>Huesca</t>
  </si>
  <si>
    <t>Cáceres</t>
  </si>
  <si>
    <t>Ara</t>
  </si>
  <si>
    <t>Teruel</t>
  </si>
  <si>
    <t>Zaragoza</t>
  </si>
  <si>
    <t>Castellón</t>
  </si>
  <si>
    <t>As</t>
  </si>
  <si>
    <t>Oviedo</t>
  </si>
  <si>
    <t>Ciudad Real</t>
  </si>
  <si>
    <t>Ga</t>
  </si>
  <si>
    <t>Coruña</t>
  </si>
  <si>
    <t>Cana</t>
  </si>
  <si>
    <t>Las Palmas</t>
  </si>
  <si>
    <t>Cuenca</t>
  </si>
  <si>
    <t>Tenerife</t>
  </si>
  <si>
    <t>Gerona</t>
  </si>
  <si>
    <t>Guadalajara</t>
  </si>
  <si>
    <t>Guipuzcoa</t>
  </si>
  <si>
    <t>Lérida</t>
  </si>
  <si>
    <t>Tarragona</t>
  </si>
  <si>
    <t>León</t>
  </si>
  <si>
    <t>Toledo</t>
  </si>
  <si>
    <t>Ri</t>
  </si>
  <si>
    <t>Logroño</t>
  </si>
  <si>
    <t>Lugo</t>
  </si>
  <si>
    <t>Cnt</t>
  </si>
  <si>
    <t>Santander</t>
  </si>
  <si>
    <t>Ma</t>
  </si>
  <si>
    <t>Madrid</t>
  </si>
  <si>
    <t>Mu</t>
  </si>
  <si>
    <t>Murcia</t>
  </si>
  <si>
    <t>Na</t>
  </si>
  <si>
    <t>Navarra</t>
  </si>
  <si>
    <t>Palencia</t>
  </si>
  <si>
    <t>Orense</t>
  </si>
  <si>
    <t>Salamanca</t>
  </si>
  <si>
    <t>Segovia</t>
  </si>
  <si>
    <t>Soria</t>
  </si>
  <si>
    <t>Valladolid</t>
  </si>
  <si>
    <t>Zamora</t>
  </si>
  <si>
    <t>Pontevedra</t>
  </si>
  <si>
    <t>Valencia</t>
  </si>
  <si>
    <t>Vizcaya</t>
  </si>
  <si>
    <t>chck</t>
  </si>
  <si>
    <t>resumen por ccaa</t>
  </si>
  <si>
    <t>parados</t>
  </si>
  <si>
    <t>ocupados/pob derecho</t>
  </si>
  <si>
    <t>indice, esp = 100</t>
  </si>
  <si>
    <t>Andalucía</t>
  </si>
  <si>
    <t>Aragón</t>
  </si>
  <si>
    <t>Asturias</t>
  </si>
  <si>
    <t>Canarias</t>
  </si>
  <si>
    <t>Cataluña</t>
  </si>
  <si>
    <t>Cast la M</t>
  </si>
  <si>
    <t>Cantabria</t>
  </si>
  <si>
    <t>Cast y Leon</t>
  </si>
  <si>
    <t>Extremadura</t>
  </si>
  <si>
    <t>Galicia</t>
  </si>
  <si>
    <t>País Vasco</t>
  </si>
  <si>
    <t>Rioja</t>
  </si>
  <si>
    <t>Ceuta y Mel</t>
  </si>
  <si>
    <t>Plaza Prieto, datos para 1949</t>
  </si>
  <si>
    <t>población en miles</t>
  </si>
  <si>
    <t>peso en pob reg</t>
  </si>
  <si>
    <t>renta per capita ptas</t>
  </si>
  <si>
    <t>calc rpc regional</t>
  </si>
  <si>
    <t>población</t>
  </si>
  <si>
    <t>peso pob</t>
  </si>
  <si>
    <t>renta pc ptas</t>
  </si>
  <si>
    <t>rpc indice</t>
  </si>
  <si>
    <t>calc rpc nacional</t>
  </si>
  <si>
    <t>Impuestos netos sobre los productos</t>
  </si>
  <si>
    <t>VAB Real, serie impares</t>
  </si>
  <si>
    <t>Deflactor VAB</t>
  </si>
  <si>
    <t>base 2010</t>
  </si>
  <si>
    <t>suma sectores</t>
  </si>
  <si>
    <t>impuestos indirectos ligados a la producción, importación y consumo netos de subvenciones</t>
  </si>
  <si>
    <t>Empleo asalariado</t>
  </si>
  <si>
    <t>mies de puestos de trabajo asalariados</t>
  </si>
  <si>
    <t>remuneracion de asalariados</t>
  </si>
  <si>
    <t>base 1986</t>
  </si>
  <si>
    <t>Deflactor del VAB a coste de los factores, suma de los sectores</t>
  </si>
  <si>
    <t>PIB a precios de mercado, precios constantes</t>
  </si>
  <si>
    <t>miles de euros de 1986</t>
  </si>
  <si>
    <t>Deflactor del PIB a precios de mercado</t>
  </si>
  <si>
    <t>PIB a precios de mercado, precios corrientes</t>
  </si>
  <si>
    <t>ptas por euro</t>
  </si>
  <si>
    <t>Datos de la Fundación BBVA,s eries homogéneas 1955-95</t>
  </si>
  <si>
    <t>Valor Añadido Bruto a coste de los factores (suma de sectores, antes de restar la PISB)</t>
  </si>
  <si>
    <t>Producto Interior Bruto a precios de mercado</t>
  </si>
  <si>
    <t>PTAS</t>
  </si>
  <si>
    <t>empleo asalariado (puestos de trabajo asalariados)</t>
  </si>
  <si>
    <t>REMAS</t>
  </si>
  <si>
    <t>Remuneración de asalariados</t>
  </si>
  <si>
    <t>PISB</t>
  </si>
  <si>
    <t>Servicios de intermediación financiera netos (sectores productivos)</t>
  </si>
  <si>
    <t>VABcf0</t>
  </si>
  <si>
    <t>VABcf0, miles de euros corrientes</t>
  </si>
  <si>
    <t>VABcf0 a precios constantes, miles de euros de 1986</t>
  </si>
  <si>
    <t>neto de PISB sectores productivos</t>
  </si>
  <si>
    <t>IMPPRODN</t>
  </si>
  <si>
    <t>pib real</t>
  </si>
  <si>
    <t>coste del factor trabajo, total sectores</t>
  </si>
  <si>
    <t>% de los asalariados que declara un segundo empleo</t>
  </si>
  <si>
    <t>Media de los cuatro trimestres</t>
  </si>
  <si>
    <t>fuente: microdatos de la EPA</t>
  </si>
  <si>
    <t>Total Nacional</t>
  </si>
  <si>
    <t>Horas medias efectivas semanales trabajadas por los ocupados asalariados</t>
  </si>
  <si>
    <t>%SEGEMPAS</t>
  </si>
  <si>
    <t>porcentaje</t>
  </si>
  <si>
    <t>1977-2014</t>
  </si>
  <si>
    <t>España y regiones</t>
  </si>
  <si>
    <t>HORAS_SEM_AS</t>
  </si>
  <si>
    <t>horas efectivas semanales trabajadas en media por los asalariados</t>
  </si>
  <si>
    <t>horas semanales</t>
  </si>
  <si>
    <t>hoja 1: Series regionales de la Fundación BBVA</t>
  </si>
  <si>
    <t>Impuestos sobre los productos, la producción y las imporaciones, netos de subvenciones de explotación</t>
  </si>
  <si>
    <t>suma sectores (antes de substraer la PISB o SIFMI)</t>
  </si>
  <si>
    <t>servicios de intermediación financiera neta, antigua producción imputada de servicios bancarios PISB</t>
  </si>
  <si>
    <t>PIB  a precios corrientes</t>
  </si>
  <si>
    <t>PIB a precios ctes de 2010</t>
  </si>
  <si>
    <t>serie de población de derecho para años impares</t>
  </si>
  <si>
    <t>AS</t>
  </si>
  <si>
    <t>asalariados</t>
  </si>
  <si>
    <t>K</t>
  </si>
  <si>
    <t>puestos de trabajo asalariados</t>
  </si>
  <si>
    <t>Ocupados asalariados</t>
  </si>
  <si>
    <t>Puestos de trabajo asalariados</t>
  </si>
  <si>
    <t>RAS</t>
  </si>
  <si>
    <t>RAS precios corrientres</t>
  </si>
  <si>
    <t>remuneración asalariados</t>
  </si>
  <si>
    <t xml:space="preserve">de la Fuente, A. (2016b). “Series enlazadas de Contabilidad Regional para España, 1980-2014 (RegData_8014 versión 4.2).” FEDEA, Estudios sobre la Economía Española no. 2016-12. Madrid.
</t>
  </si>
  <si>
    <t>http://documentos.fedea.net/pubs/eee/eee2016-12.pdf</t>
  </si>
  <si>
    <t>de la Fuente, A. (2016c). "Series largas de algunos agregados demográficos regionales, 1950-2015. RegDat-Dem versión 5.0." FEDEA, Estudios de Economía Española no. 2016-14, Madrid</t>
  </si>
  <si>
    <t>http://documentos.fedea.net/pubs/eee/eee2016-14.pdf</t>
  </si>
  <si>
    <t>POBh</t>
  </si>
  <si>
    <t>Población de hecho</t>
  </si>
  <si>
    <t>provincias</t>
  </si>
  <si>
    <t>PACT</t>
  </si>
  <si>
    <t>Población activa</t>
  </si>
  <si>
    <t>PAR</t>
  </si>
  <si>
    <t>Parados</t>
  </si>
  <si>
    <t>ocupados/pob de derecho</t>
  </si>
  <si>
    <t>Población de derecho</t>
  </si>
  <si>
    <t>INE. Censo de º960</t>
  </si>
  <si>
    <t>INE. Anuario Estadístico de 1961</t>
  </si>
  <si>
    <t>hoja 3 : Datos de empleo en 1960</t>
  </si>
  <si>
    <t>pob de derecho censo</t>
  </si>
  <si>
    <t>reordenarí ocupados/pob de derecho</t>
  </si>
  <si>
    <t>parados, media junio y diciembre</t>
  </si>
  <si>
    <t>http://www.ine.es/inebaseweb/25687.do</t>
  </si>
  <si>
    <t>hoja 4: estimaciones de renta para 1949 de Plaza Prieto</t>
  </si>
  <si>
    <t>Estimaciones de renta per cápita para 1949 por provincias y regiones</t>
  </si>
  <si>
    <t>Plaza Prieto, J. (1953). "El producto nacional de España y su distribución espacial: un análisis hipotético." De Economía VI(22), pp. 9-31. Reproducido en J. Velarde, editor (1969). Lecturas de economía española. Madrid, Gredos, pp. 198-218</t>
  </si>
  <si>
    <t>Deflactor del PIB</t>
  </si>
  <si>
    <t>2010 = 1.000</t>
  </si>
  <si>
    <t>total sin extr</t>
  </si>
  <si>
    <t>totalsin extr</t>
  </si>
  <si>
    <t>total sin exgtrar</t>
  </si>
  <si>
    <t>hoja 5: datos de la EPA utilizados para construir algunas series</t>
  </si>
  <si>
    <t>RTL: Rentas totales del trabajo (estimación)</t>
  </si>
  <si>
    <t>RTL</t>
  </si>
  <si>
    <t>Valor añadido bruto a coste de los factores, neto de PISB</t>
  </si>
  <si>
    <t>Rentas totales del trabajo</t>
  </si>
  <si>
    <t>RTL precios corrientres</t>
  </si>
  <si>
    <t>rentas totales del trabajo estimadas</t>
  </si>
  <si>
    <t>FCRT = RTL/RAS</t>
  </si>
  <si>
    <t>% de los ocupados que declara un segundo empleo</t>
  </si>
  <si>
    <t>Horas medias efectivas semanales trabajadas por los ocupados</t>
  </si>
  <si>
    <t>%SEGEMP</t>
  </si>
  <si>
    <t>HORAS_SEM</t>
  </si>
  <si>
    <t>horas efectivas semanales trabajadas en media por los ocupados</t>
  </si>
  <si>
    <t>fuente: calculado directamente a partir de los microdatos de la EPA</t>
  </si>
  <si>
    <t>utilizando las ponderaciones más recientes disponibles para cada año</t>
  </si>
  <si>
    <t>salarios medios</t>
  </si>
  <si>
    <t>CyMel, salario relativo</t>
  </si>
  <si>
    <t>Series corregidas de empleo para Ceuta y Melilla</t>
  </si>
  <si>
    <t>PTAs</t>
  </si>
  <si>
    <t>miles</t>
  </si>
  <si>
    <t>PT y PTAS</t>
  </si>
  <si>
    <t>serie corregida de puestos de trabajo totales y asalariados para Ceuta y Melilla</t>
  </si>
  <si>
    <t>PT y PTAS corregidos para Ceuta y Melilla, elaboración propia</t>
  </si>
  <si>
    <t>H</t>
  </si>
  <si>
    <t>millones de horas</t>
  </si>
  <si>
    <t>H: horas trabajadas por los ocupados</t>
  </si>
  <si>
    <t>HAS</t>
  </si>
  <si>
    <t>millones de horas asalariados</t>
  </si>
  <si>
    <t>PTEJC</t>
  </si>
  <si>
    <t>puestos de trabajo equivalentes a jornada completa</t>
  </si>
  <si>
    <t>PTASEJC</t>
  </si>
  <si>
    <t>puestos de trabajo asalariados equivalentes a jornada completa</t>
  </si>
  <si>
    <t>Horas trabajadas por los ocupados</t>
  </si>
  <si>
    <t>millone de horas</t>
  </si>
  <si>
    <t>Horas trabajadas por los asalariados</t>
  </si>
  <si>
    <t>Puestos de trabajo equivalentes a jornada completa</t>
  </si>
  <si>
    <t>Puestos de trabajo asalariados equivalentes a jornada completa</t>
  </si>
  <si>
    <t xml:space="preserve">Agregados nacionales </t>
  </si>
  <si>
    <t>Series enlazadas de agregados nacionales de output, empleo y remuneración de asalariados</t>
  </si>
  <si>
    <t>total nacional</t>
  </si>
  <si>
    <t>PIB pm, millones de euros corrientes</t>
  </si>
  <si>
    <t>PIB pm, millones de euros de 2010</t>
  </si>
  <si>
    <t>deflactor implícito del PIB 2010 = 1,00</t>
  </si>
  <si>
    <t>VABpb, millones de euros corrientes</t>
  </si>
  <si>
    <t>VABpb, millones de euros de 2010</t>
  </si>
  <si>
    <t>deflactor implícito del VABpb, 2010 = 1,00</t>
  </si>
  <si>
    <t>remuneración de asalariados, millones de euros corrientes</t>
  </si>
  <si>
    <t>Ocupados, miles de personas</t>
  </si>
  <si>
    <t>Puestos de trabajo, miles</t>
  </si>
  <si>
    <t>Horas trabajadas, millones anuales</t>
  </si>
  <si>
    <t>Pts. de trabajo equiv. a tiempo completo, miles</t>
  </si>
  <si>
    <t>asalariados, miles de personas</t>
  </si>
  <si>
    <t>Puestos de trabajo asalariados , miles</t>
  </si>
  <si>
    <t>Horas trabajadas asalariados, millones</t>
  </si>
  <si>
    <t>Pts. de trabajo asalariados equiv. a tiempo completo, miles</t>
  </si>
  <si>
    <t>población de derecho</t>
  </si>
  <si>
    <t>Extra regio: dato real desde 1980</t>
  </si>
  <si>
    <t>antes, se estima manteniendo el peso en el total de 1980 para las magnitudes nominales</t>
  </si>
  <si>
    <t>y se aplica el deflactor nacional para recuperar las magnitudes reales</t>
  </si>
  <si>
    <t>peso en total nacional en 1980</t>
  </si>
  <si>
    <t>PIB nominal, miles</t>
  </si>
  <si>
    <t>VAB nominal, miles de euros corrientes</t>
  </si>
  <si>
    <t>ocupados, miles</t>
  </si>
  <si>
    <t>VAB real, miles</t>
  </si>
  <si>
    <t>PIB real, miles</t>
  </si>
  <si>
    <t>RAS (mantener peso en VAB y tirar hacia atrás)</t>
  </si>
  <si>
    <t>asalariados = ocupadso</t>
  </si>
  <si>
    <t>H horas ocupados</t>
  </si>
  <si>
    <t>HAS horas asalariados</t>
  </si>
  <si>
    <t>Total sin extra regio</t>
  </si>
  <si>
    <t>PIB nominal, miles de euors</t>
  </si>
  <si>
    <t>VAB nominal, miles de euros</t>
  </si>
  <si>
    <t>puestos de trabajo, miles</t>
  </si>
  <si>
    <t>VAB real  miles de euros</t>
  </si>
  <si>
    <t>deflactor del VAB</t>
  </si>
  <si>
    <t>defñactor del PIB</t>
  </si>
  <si>
    <t>PTAS, miles</t>
  </si>
  <si>
    <t>RAS, miles de euros</t>
  </si>
  <si>
    <t>Asalariados</t>
  </si>
  <si>
    <t>peso extra regio en total nacional</t>
  </si>
  <si>
    <t>PIB nominal</t>
  </si>
  <si>
    <t>P pib</t>
  </si>
  <si>
    <t>P vab</t>
  </si>
  <si>
    <t>millones de euros corrientes</t>
  </si>
  <si>
    <t>PIB a precios corrientes</t>
  </si>
  <si>
    <t>1955-2014</t>
  </si>
  <si>
    <t>España y extra-regio</t>
  </si>
  <si>
    <t>millones de euros de 2010</t>
  </si>
  <si>
    <t>PIB a precios constantes de 2010</t>
  </si>
  <si>
    <t>VABpb a precios corrientes</t>
  </si>
  <si>
    <t>VABpb a precios constantes de 2010</t>
  </si>
  <si>
    <t>remuneración de asalariados</t>
  </si>
  <si>
    <t>Ocupados</t>
  </si>
  <si>
    <t>Puestos de trabajo</t>
  </si>
  <si>
    <t>Horas trabajadas anualmente por los ocupados</t>
  </si>
  <si>
    <t>miles de puestos de trabajo equivalentes</t>
  </si>
  <si>
    <t>Pts. de trabajo equiv. a tiempo completo</t>
  </si>
  <si>
    <t xml:space="preserve">Puestos de trabajo asalariados </t>
  </si>
  <si>
    <t>millones de horas anuales</t>
  </si>
  <si>
    <t>1964-2014</t>
  </si>
  <si>
    <t>índice, 2010 = 100</t>
  </si>
  <si>
    <t xml:space="preserve">fuente: </t>
  </si>
  <si>
    <t>fuente: Censo de 1950</t>
  </si>
  <si>
    <t>Cuadro V: Clasificación de la población de Hecho por condición económica</t>
  </si>
  <si>
    <t>Tomo II. Clasificaciones por provincias y municipios de más de 10.000 habitantes</t>
  </si>
  <si>
    <t>declaran segunda actividad</t>
  </si>
  <si>
    <t>% segunda actividad</t>
  </si>
  <si>
    <t>hoja 7: Datos nacionales de REGDAT y estimaciones para la extra regio</t>
  </si>
  <si>
    <t>hoja 6: datos del censo de 1950</t>
  </si>
  <si>
    <t>Fracción de la población activa que declara una segunda actividad</t>
  </si>
  <si>
    <t xml:space="preserve">Censo de población de 1950. </t>
  </si>
  <si>
    <t xml:space="preserve">    revisar y trasladar donde toque, hacer ptas = pt</t>
  </si>
  <si>
    <t>hoja 2: Series regionales de RegDat y RegDat Dem</t>
  </si>
  <si>
    <t>y estimaciones para la extra regio</t>
  </si>
  <si>
    <t xml:space="preserve">de la Fuente, A. (2016a)."Series enlazadas de PIB y otros agregados de Contabilidad Nacional para España, 1955-2014.  (RegDat_Nac versión 4.2).” FEDEA, Estudios sobre Economía Española no. 2016-02, Madrid. </t>
  </si>
  <si>
    <t>de la Fuente, A. (2016b). "“Series enlazadas de Contabilidad Regional para España, 1980-2014 (RegData_80-14, v4.3).” FEDEA, Estudios sobre econonía española no. 2016-35, Madrid.</t>
  </si>
  <si>
    <t>Parados, media anual (media cuatro trimestres)</t>
  </si>
  <si>
    <t xml:space="preserve">  http://www.ine.es/dyngs/INEbase/es/operacion.htm?c=Estadistica_C&amp;cid=1254736176918&amp;menu=resultados&amp;secc=1254736195128&amp;idp=1254735976595</t>
  </si>
  <si>
    <t>base poblacional 2011, metodlología 2005</t>
  </si>
  <si>
    <t xml:space="preserve"> total</t>
  </si>
  <si>
    <t>base poblacional 2001, metodología 2005</t>
  </si>
  <si>
    <t>base poblacional 1991, metodología 2002</t>
  </si>
  <si>
    <t>CyMel, se rellenan huecos por interpolacióni</t>
  </si>
  <si>
    <t>parados registrados, según los Anuarios Estadísticos de España. Media de finales de junio y de diciembre</t>
  </si>
  <si>
    <t>http://www.ine.es/inebaseweb/libros.do?tntp=25687</t>
  </si>
  <si>
    <t>hoja 8: Datos de parados de la EPA y los Anuarios Estadísticos</t>
  </si>
  <si>
    <t>PARADOS</t>
  </si>
  <si>
    <t>parados según la EPA</t>
  </si>
  <si>
    <t>personas paradas</t>
  </si>
  <si>
    <t>paro regitrado según los Anuarios Estadísticos de España</t>
  </si>
  <si>
    <t>2002 a 2016</t>
  </si>
  <si>
    <t>1996 a 2002</t>
  </si>
  <si>
    <t>1977 a 1996</t>
  </si>
  <si>
    <t>1955 a 1977</t>
  </si>
  <si>
    <t>parados según la EPA, serie enlazada, miles</t>
  </si>
  <si>
    <t>de la Fuente, A. (2015). "Series enlazadas de los principales agregados nacionales de la EPA, 1964-2009 (RegDat_EPA_nac-v10)." Estadística Española 57, 187, 2015, pp. 87-131.</t>
  </si>
  <si>
    <t>INE. INEbase. Secciones de Historia y de Encuesta de Población Activa</t>
  </si>
  <si>
    <t>http://www.ine.es/dyngs/INEbase/es/operacion.htm?c=Estadistica_C&amp;cid=1254736176918&amp;menu=ultiDatos&amp;idp=1254735976595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</si>
</sst>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0.0%"/>
    <numFmt numFmtId="166" formatCode="#,##0.0"/>
    <numFmt numFmtId="167" formatCode="0.0"/>
    <numFmt numFmtId="168" formatCode="#,##0.0000"/>
    <numFmt numFmtId="169" formatCode="0.000"/>
    <numFmt numFmtId="170" formatCode="0.0000"/>
    <numFmt numFmtId="171" formatCode="0.0000%"/>
    <numFmt numFmtId="172" formatCode="0.000%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i/>
      <sz val="10"/>
      <name val="Verdana"/>
    </font>
    <font>
      <sz val="10"/>
      <name val="Verdana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  <charset val="129"/>
      <scheme val="minor"/>
    </font>
    <font>
      <sz val="12"/>
      <color theme="1"/>
      <name val="Times"/>
    </font>
    <font>
      <b/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8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/>
    <xf numFmtId="0" fontId="2" fillId="2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5" fillId="0" borderId="0" xfId="0" applyNumberFormat="1" applyFont="1" applyAlignment="1"/>
    <xf numFmtId="3" fontId="0" fillId="0" borderId="0" xfId="0" applyNumberFormat="1" applyAlignment="1"/>
    <xf numFmtId="3" fontId="4" fillId="0" borderId="0" xfId="0" applyNumberFormat="1" applyFont="1" applyAlignment="1"/>
    <xf numFmtId="0" fontId="7" fillId="0" borderId="0" xfId="0" applyFo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5" fontId="0" fillId="0" borderId="0" xfId="0" applyNumberFormat="1"/>
    <xf numFmtId="2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3" borderId="0" xfId="0" applyFont="1" applyFill="1"/>
    <xf numFmtId="0" fontId="0" fillId="0" borderId="0" xfId="0" applyFill="1" applyAlignment="1">
      <alignment wrapText="1"/>
    </xf>
    <xf numFmtId="0" fontId="0" fillId="0" borderId="0" xfId="0" applyFont="1"/>
    <xf numFmtId="3" fontId="10" fillId="0" borderId="0" xfId="0" applyNumberFormat="1" applyFont="1"/>
    <xf numFmtId="168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3" fillId="0" borderId="0" xfId="0" applyFont="1" applyFill="1" applyAlignment="1">
      <alignment horizontal="center"/>
    </xf>
    <xf numFmtId="10" fontId="0" fillId="0" borderId="0" xfId="0" applyNumberFormat="1"/>
    <xf numFmtId="0" fontId="11" fillId="0" borderId="0" xfId="0" applyFont="1"/>
    <xf numFmtId="0" fontId="1" fillId="0" borderId="0" xfId="0" applyFont="1" applyFill="1"/>
    <xf numFmtId="3" fontId="0" fillId="0" borderId="0" xfId="0" applyNumberFormat="1" applyFont="1"/>
    <xf numFmtId="0" fontId="0" fillId="0" borderId="0" xfId="0" applyAlignment="1"/>
    <xf numFmtId="0" fontId="8" fillId="0" borderId="0" xfId="151" applyAlignment="1"/>
    <xf numFmtId="0" fontId="12" fillId="0" borderId="0" xfId="0" applyFont="1"/>
    <xf numFmtId="0" fontId="8" fillId="0" borderId="0" xfId="151"/>
    <xf numFmtId="0" fontId="0" fillId="3" borderId="0" xfId="0" applyFill="1" applyAlignment="1">
      <alignment wrapText="1"/>
    </xf>
    <xf numFmtId="166" fontId="0" fillId="0" borderId="0" xfId="0" applyNumberFormat="1" applyAlignment="1">
      <alignment horizontal="right" indent="1"/>
    </xf>
    <xf numFmtId="3" fontId="0" fillId="3" borderId="0" xfId="0" applyNumberForma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10" fontId="0" fillId="0" borderId="0" xfId="0" applyNumberFormat="1" applyFill="1"/>
    <xf numFmtId="0" fontId="11" fillId="0" borderId="0" xfId="0" applyFont="1" applyFill="1"/>
    <xf numFmtId="167" fontId="0" fillId="0" borderId="0" xfId="0" applyNumberFormat="1" applyFill="1"/>
    <xf numFmtId="4" fontId="0" fillId="0" borderId="0" xfId="0" applyNumberFormat="1" applyFill="1"/>
    <xf numFmtId="3" fontId="2" fillId="0" borderId="0" xfId="0" applyNumberFormat="1" applyFont="1" applyFill="1"/>
    <xf numFmtId="164" fontId="0" fillId="0" borderId="0" xfId="0" applyNumberFormat="1" applyFont="1"/>
    <xf numFmtId="3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0" fillId="3" borderId="0" xfId="0" applyFill="1"/>
    <xf numFmtId="171" fontId="0" fillId="3" borderId="0" xfId="0" applyNumberFormat="1" applyFill="1"/>
    <xf numFmtId="3" fontId="0" fillId="3" borderId="0" xfId="0" applyNumberFormat="1" applyFill="1"/>
    <xf numFmtId="0" fontId="2" fillId="0" borderId="0" xfId="0" applyFont="1" applyFill="1"/>
    <xf numFmtId="172" fontId="0" fillId="0" borderId="0" xfId="0" applyNumberForma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11" fillId="0" borderId="0" xfId="0" applyNumberFormat="1" applyFont="1"/>
    <xf numFmtId="10" fontId="11" fillId="0" borderId="0" xfId="0" applyNumberFormat="1" applyFont="1"/>
    <xf numFmtId="165" fontId="11" fillId="0" borderId="0" xfId="0" applyNumberFormat="1" applyFont="1"/>
    <xf numFmtId="0" fontId="13" fillId="0" borderId="0" xfId="0" applyFont="1"/>
    <xf numFmtId="0" fontId="0" fillId="0" borderId="0" xfId="0" applyFont="1" applyFill="1"/>
  </cellXfs>
  <cellStyles count="28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e.es/inebaseweb/71807.do?language=0" TargetMode="External"/><Relationship Id="rId4" Type="http://schemas.openxmlformats.org/officeDocument/2006/relationships/hyperlink" Target="http://www.ine.es/inebaseweb/25687.do" TargetMode="External"/><Relationship Id="rId5" Type="http://schemas.openxmlformats.org/officeDocument/2006/relationships/hyperlink" Target="http://ine.es/inebaseweb/71807.do?language=0" TargetMode="External"/><Relationship Id="rId6" Type="http://schemas.openxmlformats.org/officeDocument/2006/relationships/hyperlink" Target="http://www.ine.es/inebaseweb/libros.do?tntp=25687" TargetMode="External"/><Relationship Id="rId7" Type="http://schemas.openxmlformats.org/officeDocument/2006/relationships/hyperlink" Target="http://www.ine.es/dyngs/INEbase/es/operacion.htm?c=Estadistica_C&amp;cid=1254736176918&amp;menu=ultiDatos&amp;idp=1254735976595" TargetMode="External"/><Relationship Id="rId1" Type="http://schemas.openxmlformats.org/officeDocument/2006/relationships/hyperlink" Target="http://documentos.fedea.net/pubs/eee/eee2016-12.pdf" TargetMode="External"/><Relationship Id="rId2" Type="http://schemas.openxmlformats.org/officeDocument/2006/relationships/hyperlink" Target="http://documentos.fedea.net/pubs/eee/eee2016-1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.es/inebaseweb/25687.do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.es/inebaseweb/libros.do?tntp=25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2"/>
  <sheetViews>
    <sheetView tabSelected="1" zoomScale="125" zoomScaleNormal="125" zoomScalePageLayoutView="125" workbookViewId="0">
      <selection activeCell="B115" sqref="B115"/>
    </sheetView>
  </sheetViews>
  <sheetFormatPr baseColWidth="10" defaultRowHeight="15" x14ac:dyDescent="0"/>
  <cols>
    <col min="1" max="1" width="16.33203125" customWidth="1"/>
    <col min="2" max="2" width="58.5" customWidth="1"/>
    <col min="3" max="3" width="46.5" customWidth="1"/>
    <col min="4" max="4" width="12.6640625" customWidth="1"/>
  </cols>
  <sheetData>
    <row r="4" spans="1:5">
      <c r="B4" s="6" t="s">
        <v>234</v>
      </c>
    </row>
    <row r="6" spans="1:5">
      <c r="B6" s="2" t="s">
        <v>23</v>
      </c>
      <c r="C6" s="2" t="s">
        <v>24</v>
      </c>
      <c r="D6" s="2" t="s">
        <v>25</v>
      </c>
      <c r="E6" s="2" t="s">
        <v>26</v>
      </c>
    </row>
    <row r="7" spans="1:5" ht="30">
      <c r="A7" s="7" t="s">
        <v>215</v>
      </c>
      <c r="B7" s="19" t="s">
        <v>207</v>
      </c>
      <c r="C7" t="s">
        <v>28</v>
      </c>
      <c r="D7" t="s">
        <v>29</v>
      </c>
      <c r="E7" t="s">
        <v>30</v>
      </c>
    </row>
    <row r="8" spans="1:5">
      <c r="A8" s="7" t="s">
        <v>36</v>
      </c>
      <c r="B8" t="s">
        <v>208</v>
      </c>
      <c r="C8" t="s">
        <v>28</v>
      </c>
      <c r="D8" t="s">
        <v>29</v>
      </c>
      <c r="E8" t="s">
        <v>30</v>
      </c>
    </row>
    <row r="9" spans="1:5">
      <c r="A9" s="7" t="s">
        <v>50</v>
      </c>
      <c r="B9" t="s">
        <v>31</v>
      </c>
      <c r="C9" t="s">
        <v>32</v>
      </c>
      <c r="D9" t="s">
        <v>29</v>
      </c>
      <c r="E9" t="s">
        <v>30</v>
      </c>
    </row>
    <row r="10" spans="1:5">
      <c r="A10" s="7" t="s">
        <v>209</v>
      </c>
      <c r="B10" t="s">
        <v>210</v>
      </c>
      <c r="C10" t="s">
        <v>32</v>
      </c>
      <c r="D10" t="s">
        <v>29</v>
      </c>
      <c r="E10" t="s">
        <v>30</v>
      </c>
    </row>
    <row r="11" spans="1:5">
      <c r="A11" s="7" t="s">
        <v>33</v>
      </c>
      <c r="B11" t="s">
        <v>34</v>
      </c>
      <c r="C11" t="s">
        <v>35</v>
      </c>
      <c r="D11" t="s">
        <v>29</v>
      </c>
      <c r="E11" t="s">
        <v>30</v>
      </c>
    </row>
    <row r="12" spans="1:5">
      <c r="A12" s="7" t="s">
        <v>211</v>
      </c>
      <c r="B12" t="s">
        <v>212</v>
      </c>
      <c r="C12" t="s">
        <v>53</v>
      </c>
      <c r="D12" t="s">
        <v>29</v>
      </c>
      <c r="E12" t="s">
        <v>30</v>
      </c>
    </row>
    <row r="13" spans="1:5">
      <c r="A13" s="7" t="s">
        <v>213</v>
      </c>
      <c r="B13" t="s">
        <v>214</v>
      </c>
      <c r="C13" t="s">
        <v>53</v>
      </c>
      <c r="D13" t="s">
        <v>29</v>
      </c>
      <c r="E13" t="s">
        <v>30</v>
      </c>
    </row>
    <row r="14" spans="1:5" ht="30">
      <c r="A14" s="7" t="s">
        <v>219</v>
      </c>
      <c r="B14" s="19" t="s">
        <v>235</v>
      </c>
      <c r="C14" t="s">
        <v>53</v>
      </c>
      <c r="D14" t="s">
        <v>29</v>
      </c>
      <c r="E14" t="s">
        <v>30</v>
      </c>
    </row>
    <row r="15" spans="1:5">
      <c r="A15" s="7" t="s">
        <v>27</v>
      </c>
      <c r="B15" t="s">
        <v>281</v>
      </c>
      <c r="C15" t="s">
        <v>53</v>
      </c>
      <c r="D15" t="s">
        <v>29</v>
      </c>
      <c r="E15" t="s">
        <v>30</v>
      </c>
    </row>
    <row r="16" spans="1:5">
      <c r="A16" s="7" t="s">
        <v>280</v>
      </c>
      <c r="B16" t="s">
        <v>282</v>
      </c>
      <c r="C16" t="s">
        <v>53</v>
      </c>
      <c r="D16" t="s">
        <v>29</v>
      </c>
      <c r="E16" t="s">
        <v>30</v>
      </c>
    </row>
    <row r="17" spans="1:5">
      <c r="A17" s="7" t="s">
        <v>298</v>
      </c>
      <c r="B17" s="34" t="s">
        <v>299</v>
      </c>
      <c r="C17" s="34" t="s">
        <v>32</v>
      </c>
      <c r="D17" s="34" t="s">
        <v>29</v>
      </c>
      <c r="E17" s="34" t="s">
        <v>47</v>
      </c>
    </row>
    <row r="19" spans="1:5">
      <c r="B19" s="2" t="s">
        <v>37</v>
      </c>
    </row>
    <row r="20" spans="1:5">
      <c r="B20" t="s">
        <v>38</v>
      </c>
    </row>
    <row r="21" spans="1:5">
      <c r="B21" t="s">
        <v>39</v>
      </c>
    </row>
    <row r="22" spans="1:5">
      <c r="B22" t="s">
        <v>300</v>
      </c>
    </row>
    <row r="25" spans="1:5">
      <c r="B25" s="6" t="s">
        <v>390</v>
      </c>
    </row>
    <row r="27" spans="1:5">
      <c r="B27" s="2" t="s">
        <v>23</v>
      </c>
      <c r="C27" s="2" t="s">
        <v>24</v>
      </c>
      <c r="D27" s="2" t="s">
        <v>25</v>
      </c>
      <c r="E27" s="2" t="s">
        <v>26</v>
      </c>
    </row>
    <row r="28" spans="1:5">
      <c r="A28" s="16" t="s">
        <v>40</v>
      </c>
      <c r="B28" t="s">
        <v>68</v>
      </c>
      <c r="C28" t="s">
        <v>67</v>
      </c>
      <c r="D28" t="s">
        <v>65</v>
      </c>
      <c r="E28" t="s">
        <v>66</v>
      </c>
    </row>
    <row r="29" spans="1:5">
      <c r="A29" s="16" t="s">
        <v>50</v>
      </c>
      <c r="B29" t="s">
        <v>69</v>
      </c>
      <c r="C29" t="s">
        <v>32</v>
      </c>
      <c r="D29" t="s">
        <v>65</v>
      </c>
      <c r="E29" t="s">
        <v>66</v>
      </c>
    </row>
    <row r="30" spans="1:5">
      <c r="A30" s="16" t="s">
        <v>70</v>
      </c>
      <c r="B30" t="s">
        <v>72</v>
      </c>
      <c r="C30" t="s">
        <v>53</v>
      </c>
      <c r="D30" t="s">
        <v>65</v>
      </c>
      <c r="E30" t="s">
        <v>66</v>
      </c>
    </row>
    <row r="31" spans="1:5">
      <c r="A31" s="16" t="s">
        <v>71</v>
      </c>
      <c r="B31" t="s">
        <v>73</v>
      </c>
      <c r="C31" t="s">
        <v>55</v>
      </c>
      <c r="D31" t="s">
        <v>65</v>
      </c>
      <c r="E31" t="s">
        <v>66</v>
      </c>
    </row>
    <row r="32" spans="1:5">
      <c r="A32" s="16" t="s">
        <v>74</v>
      </c>
      <c r="B32" t="s">
        <v>238</v>
      </c>
      <c r="C32" t="s">
        <v>53</v>
      </c>
      <c r="D32" t="s">
        <v>65</v>
      </c>
      <c r="E32" t="s">
        <v>66</v>
      </c>
    </row>
    <row r="33" spans="1:5">
      <c r="A33" s="16" t="s">
        <v>75</v>
      </c>
      <c r="B33" t="s">
        <v>239</v>
      </c>
      <c r="C33" t="s">
        <v>55</v>
      </c>
      <c r="D33" t="s">
        <v>65</v>
      </c>
      <c r="E33" t="s">
        <v>66</v>
      </c>
    </row>
    <row r="34" spans="1:5">
      <c r="A34" s="16" t="s">
        <v>33</v>
      </c>
      <c r="B34" t="s">
        <v>34</v>
      </c>
      <c r="C34" t="s">
        <v>61</v>
      </c>
      <c r="D34" t="s">
        <v>76</v>
      </c>
      <c r="E34" t="s">
        <v>30</v>
      </c>
    </row>
    <row r="35" spans="1:5">
      <c r="A35" s="16" t="s">
        <v>241</v>
      </c>
      <c r="B35" t="s">
        <v>245</v>
      </c>
      <c r="C35" t="s">
        <v>35</v>
      </c>
      <c r="D35" t="s">
        <v>65</v>
      </c>
      <c r="E35" t="s">
        <v>66</v>
      </c>
    </row>
    <row r="36" spans="1:5">
      <c r="A36" s="16" t="s">
        <v>209</v>
      </c>
      <c r="B36" t="s">
        <v>246</v>
      </c>
      <c r="C36" t="s">
        <v>32</v>
      </c>
      <c r="D36" t="s">
        <v>65</v>
      </c>
      <c r="E36" t="s">
        <v>66</v>
      </c>
    </row>
    <row r="37" spans="1:5">
      <c r="A37" s="16" t="s">
        <v>247</v>
      </c>
      <c r="B37" t="s">
        <v>212</v>
      </c>
      <c r="C37" t="s">
        <v>53</v>
      </c>
      <c r="D37" t="s">
        <v>65</v>
      </c>
      <c r="E37" t="s">
        <v>66</v>
      </c>
    </row>
    <row r="38" spans="1:5">
      <c r="A38" s="7" t="s">
        <v>280</v>
      </c>
      <c r="B38" t="s">
        <v>282</v>
      </c>
      <c r="C38" t="s">
        <v>53</v>
      </c>
      <c r="D38" t="s">
        <v>65</v>
      </c>
      <c r="E38" t="s">
        <v>66</v>
      </c>
    </row>
    <row r="39" spans="1:5">
      <c r="A39" s="7" t="s">
        <v>301</v>
      </c>
      <c r="B39" s="34" t="s">
        <v>310</v>
      </c>
      <c r="C39" s="34" t="s">
        <v>311</v>
      </c>
      <c r="D39" t="s">
        <v>65</v>
      </c>
      <c r="E39" t="s">
        <v>66</v>
      </c>
    </row>
    <row r="40" spans="1:5">
      <c r="A40" s="7" t="s">
        <v>304</v>
      </c>
      <c r="B40" s="34" t="s">
        <v>312</v>
      </c>
      <c r="C40" s="34" t="s">
        <v>311</v>
      </c>
      <c r="D40" t="s">
        <v>65</v>
      </c>
      <c r="E40" t="s">
        <v>66</v>
      </c>
    </row>
    <row r="41" spans="1:5">
      <c r="A41" s="7" t="s">
        <v>306</v>
      </c>
      <c r="B41" t="s">
        <v>313</v>
      </c>
      <c r="C41" t="s">
        <v>32</v>
      </c>
      <c r="D41" t="s">
        <v>65</v>
      </c>
      <c r="E41" t="s">
        <v>66</v>
      </c>
    </row>
    <row r="42" spans="1:5">
      <c r="A42" s="7" t="s">
        <v>308</v>
      </c>
      <c r="B42" t="s">
        <v>314</v>
      </c>
      <c r="C42" t="s">
        <v>32</v>
      </c>
      <c r="D42" t="s">
        <v>65</v>
      </c>
      <c r="E42" t="s">
        <v>66</v>
      </c>
    </row>
    <row r="44" spans="1:5">
      <c r="B44" s="2" t="s">
        <v>37</v>
      </c>
    </row>
    <row r="45" spans="1:5">
      <c r="B45" s="37" t="s">
        <v>250</v>
      </c>
    </row>
    <row r="46" spans="1:5">
      <c r="B46" s="38" t="s">
        <v>251</v>
      </c>
    </row>
    <row r="47" spans="1:5">
      <c r="B47" s="39" t="s">
        <v>252</v>
      </c>
    </row>
    <row r="48" spans="1:5">
      <c r="B48" s="38" t="s">
        <v>253</v>
      </c>
    </row>
    <row r="49" spans="1:5">
      <c r="B49" s="38"/>
    </row>
    <row r="50" spans="1:5">
      <c r="B50" s="38"/>
    </row>
    <row r="52" spans="1:5">
      <c r="B52" s="25" t="s">
        <v>265</v>
      </c>
    </row>
    <row r="54" spans="1:5">
      <c r="B54" s="2" t="s">
        <v>23</v>
      </c>
      <c r="C54" s="2" t="s">
        <v>24</v>
      </c>
      <c r="D54" s="2" t="s">
        <v>25</v>
      </c>
      <c r="E54" s="2" t="s">
        <v>26</v>
      </c>
    </row>
    <row r="55" spans="1:5">
      <c r="A55" s="16" t="s">
        <v>254</v>
      </c>
      <c r="B55" s="5" t="s">
        <v>255</v>
      </c>
      <c r="C55" s="5" t="s">
        <v>61</v>
      </c>
      <c r="D55" s="5">
        <v>1960</v>
      </c>
      <c r="E55" s="5" t="s">
        <v>256</v>
      </c>
    </row>
    <row r="56" spans="1:5">
      <c r="A56" s="16" t="s">
        <v>257</v>
      </c>
      <c r="B56" s="5" t="s">
        <v>258</v>
      </c>
      <c r="C56" s="5" t="s">
        <v>61</v>
      </c>
      <c r="D56" s="5">
        <v>1960</v>
      </c>
      <c r="E56" s="5" t="s">
        <v>256</v>
      </c>
    </row>
    <row r="57" spans="1:5">
      <c r="A57" s="16" t="s">
        <v>259</v>
      </c>
      <c r="B57" s="5" t="s">
        <v>260</v>
      </c>
      <c r="C57" s="5" t="s">
        <v>61</v>
      </c>
      <c r="D57" s="5">
        <v>1960</v>
      </c>
      <c r="E57" s="5" t="s">
        <v>256</v>
      </c>
    </row>
    <row r="58" spans="1:5">
      <c r="A58" s="16" t="s">
        <v>33</v>
      </c>
      <c r="B58" s="5" t="s">
        <v>262</v>
      </c>
      <c r="C58" s="5" t="s">
        <v>61</v>
      </c>
      <c r="D58" s="5">
        <v>1960</v>
      </c>
      <c r="E58" s="5" t="s">
        <v>30</v>
      </c>
    </row>
    <row r="59" spans="1:5">
      <c r="B59" s="2"/>
      <c r="C59" s="2"/>
      <c r="D59" s="2"/>
      <c r="E59" s="2"/>
    </row>
    <row r="60" spans="1:5">
      <c r="B60" s="2" t="s">
        <v>37</v>
      </c>
      <c r="C60" s="2"/>
      <c r="D60" s="2"/>
      <c r="E60" s="2"/>
    </row>
    <row r="61" spans="1:5">
      <c r="B61" s="5" t="s">
        <v>263</v>
      </c>
      <c r="C61" s="2"/>
      <c r="D61" s="2"/>
      <c r="E61" s="2"/>
    </row>
    <row r="62" spans="1:5">
      <c r="B62" s="40" t="s">
        <v>83</v>
      </c>
      <c r="C62" s="2"/>
      <c r="D62" s="2"/>
      <c r="E62" s="2"/>
    </row>
    <row r="63" spans="1:5">
      <c r="B63" s="5" t="s">
        <v>264</v>
      </c>
      <c r="C63" s="2"/>
      <c r="D63" s="2"/>
      <c r="E63" s="2"/>
    </row>
    <row r="64" spans="1:5">
      <c r="B64" s="40" t="s">
        <v>269</v>
      </c>
      <c r="C64" s="2"/>
      <c r="D64" s="2"/>
      <c r="E64" s="2"/>
    </row>
    <row r="65" spans="1:5">
      <c r="B65" s="2"/>
      <c r="C65" s="2"/>
      <c r="D65" s="2"/>
      <c r="E65" s="2"/>
    </row>
    <row r="67" spans="1:5">
      <c r="B67" s="25" t="s">
        <v>270</v>
      </c>
    </row>
    <row r="68" spans="1:5">
      <c r="B68" t="s">
        <v>271</v>
      </c>
    </row>
    <row r="70" spans="1:5">
      <c r="B70" s="2" t="s">
        <v>37</v>
      </c>
    </row>
    <row r="71" spans="1:5">
      <c r="B71" s="5" t="s">
        <v>272</v>
      </c>
    </row>
    <row r="74" spans="1:5">
      <c r="B74" s="25" t="s">
        <v>278</v>
      </c>
    </row>
    <row r="75" spans="1:5">
      <c r="A75" s="30"/>
      <c r="B75" s="35"/>
      <c r="C75" s="30"/>
      <c r="D75" s="30"/>
      <c r="E75" s="30"/>
    </row>
    <row r="76" spans="1:5">
      <c r="B76" s="2" t="s">
        <v>23</v>
      </c>
      <c r="C76" s="2" t="s">
        <v>24</v>
      </c>
      <c r="D76" s="2" t="s">
        <v>25</v>
      </c>
      <c r="E76" s="2" t="s">
        <v>26</v>
      </c>
    </row>
    <row r="77" spans="1:5">
      <c r="A77" s="16" t="s">
        <v>288</v>
      </c>
      <c r="B77" s="34" t="s">
        <v>286</v>
      </c>
      <c r="C77" t="s">
        <v>228</v>
      </c>
      <c r="D77" t="s">
        <v>229</v>
      </c>
      <c r="E77" t="s">
        <v>230</v>
      </c>
    </row>
    <row r="78" spans="1:5">
      <c r="A78" s="16" t="s">
        <v>289</v>
      </c>
      <c r="B78" t="s">
        <v>290</v>
      </c>
      <c r="C78" t="s">
        <v>233</v>
      </c>
      <c r="D78" t="s">
        <v>229</v>
      </c>
      <c r="E78" t="s">
        <v>230</v>
      </c>
    </row>
    <row r="79" spans="1:5">
      <c r="A79" s="16" t="s">
        <v>227</v>
      </c>
      <c r="B79" s="34" t="s">
        <v>222</v>
      </c>
      <c r="C79" t="s">
        <v>228</v>
      </c>
      <c r="D79" t="s">
        <v>229</v>
      </c>
      <c r="E79" t="s">
        <v>230</v>
      </c>
    </row>
    <row r="80" spans="1:5">
      <c r="A80" s="16" t="s">
        <v>231</v>
      </c>
      <c r="B80" t="s">
        <v>232</v>
      </c>
      <c r="C80" t="s">
        <v>233</v>
      </c>
      <c r="D80" t="s">
        <v>229</v>
      </c>
      <c r="E80" t="s">
        <v>230</v>
      </c>
    </row>
    <row r="82" spans="1:5">
      <c r="B82" s="34" t="s">
        <v>291</v>
      </c>
    </row>
    <row r="83" spans="1:5">
      <c r="B83" s="34" t="s">
        <v>292</v>
      </c>
    </row>
    <row r="84" spans="1:5">
      <c r="B84" s="34"/>
    </row>
    <row r="85" spans="1:5">
      <c r="B85" s="25" t="s">
        <v>386</v>
      </c>
    </row>
    <row r="86" spans="1:5">
      <c r="B86" s="34" t="s">
        <v>387</v>
      </c>
    </row>
    <row r="87" spans="1:5">
      <c r="B87" s="34"/>
    </row>
    <row r="88" spans="1:5">
      <c r="B88" s="75" t="s">
        <v>379</v>
      </c>
    </row>
    <row r="89" spans="1:5">
      <c r="B89" s="34" t="s">
        <v>388</v>
      </c>
    </row>
    <row r="90" spans="1:5">
      <c r="B90" s="40" t="s">
        <v>83</v>
      </c>
    </row>
    <row r="91" spans="1:5">
      <c r="B91" s="40"/>
    </row>
    <row r="93" spans="1:5">
      <c r="B93" s="25" t="s">
        <v>385</v>
      </c>
    </row>
    <row r="94" spans="1:5">
      <c r="B94" s="35"/>
    </row>
    <row r="95" spans="1:5">
      <c r="B95" s="2" t="s">
        <v>23</v>
      </c>
      <c r="C95" s="2" t="s">
        <v>24</v>
      </c>
      <c r="D95" s="2" t="s">
        <v>25</v>
      </c>
      <c r="E95" s="2" t="s">
        <v>26</v>
      </c>
    </row>
    <row r="96" spans="1:5">
      <c r="A96" s="16" t="s">
        <v>74</v>
      </c>
      <c r="B96" t="s">
        <v>362</v>
      </c>
      <c r="C96" t="s">
        <v>361</v>
      </c>
      <c r="D96" t="s">
        <v>363</v>
      </c>
      <c r="E96" t="s">
        <v>364</v>
      </c>
    </row>
    <row r="97" spans="1:5">
      <c r="A97" s="16" t="s">
        <v>75</v>
      </c>
      <c r="B97" t="s">
        <v>366</v>
      </c>
      <c r="C97" t="s">
        <v>365</v>
      </c>
      <c r="D97" t="s">
        <v>363</v>
      </c>
      <c r="E97" t="s">
        <v>364</v>
      </c>
    </row>
    <row r="98" spans="1:5">
      <c r="A98" s="16" t="s">
        <v>359</v>
      </c>
      <c r="B98" t="s">
        <v>320</v>
      </c>
      <c r="C98" t="s">
        <v>378</v>
      </c>
      <c r="D98" t="s">
        <v>363</v>
      </c>
      <c r="E98" t="s">
        <v>364</v>
      </c>
    </row>
    <row r="99" spans="1:5">
      <c r="A99" s="16" t="s">
        <v>70</v>
      </c>
      <c r="B99" t="s">
        <v>367</v>
      </c>
      <c r="C99" t="s">
        <v>361</v>
      </c>
      <c r="D99" t="s">
        <v>363</v>
      </c>
      <c r="E99" t="s">
        <v>364</v>
      </c>
    </row>
    <row r="100" spans="1:5">
      <c r="A100" s="16" t="s">
        <v>71</v>
      </c>
      <c r="B100" t="s">
        <v>368</v>
      </c>
      <c r="C100" t="s">
        <v>365</v>
      </c>
      <c r="D100" t="s">
        <v>363</v>
      </c>
      <c r="E100" t="s">
        <v>364</v>
      </c>
    </row>
    <row r="101" spans="1:5">
      <c r="A101" s="16" t="s">
        <v>360</v>
      </c>
      <c r="B101" t="s">
        <v>323</v>
      </c>
      <c r="C101" t="s">
        <v>378</v>
      </c>
      <c r="D101" t="s">
        <v>363</v>
      </c>
      <c r="E101" t="s">
        <v>364</v>
      </c>
    </row>
    <row r="102" spans="1:5">
      <c r="A102" s="16" t="s">
        <v>247</v>
      </c>
      <c r="B102" t="s">
        <v>369</v>
      </c>
      <c r="C102" t="s">
        <v>361</v>
      </c>
      <c r="D102" t="s">
        <v>363</v>
      </c>
      <c r="E102" t="s">
        <v>364</v>
      </c>
    </row>
    <row r="103" spans="1:5">
      <c r="A103" s="16" t="s">
        <v>40</v>
      </c>
      <c r="B103" t="s">
        <v>370</v>
      </c>
      <c r="C103" t="s">
        <v>35</v>
      </c>
      <c r="D103" t="s">
        <v>363</v>
      </c>
      <c r="E103" t="s">
        <v>364</v>
      </c>
    </row>
    <row r="104" spans="1:5">
      <c r="A104" s="16" t="s">
        <v>50</v>
      </c>
      <c r="B104" t="s">
        <v>371</v>
      </c>
      <c r="C104" t="s">
        <v>32</v>
      </c>
      <c r="D104" t="s">
        <v>363</v>
      </c>
      <c r="E104" t="s">
        <v>364</v>
      </c>
    </row>
    <row r="105" spans="1:5">
      <c r="A105" s="16" t="s">
        <v>301</v>
      </c>
      <c r="B105" t="s">
        <v>372</v>
      </c>
      <c r="C105" t="s">
        <v>376</v>
      </c>
      <c r="D105" t="s">
        <v>377</v>
      </c>
      <c r="E105" t="s">
        <v>364</v>
      </c>
    </row>
    <row r="106" spans="1:5">
      <c r="A106" s="16" t="s">
        <v>306</v>
      </c>
      <c r="B106" t="s">
        <v>374</v>
      </c>
      <c r="C106" t="s">
        <v>373</v>
      </c>
      <c r="D106" t="s">
        <v>65</v>
      </c>
      <c r="E106" t="s">
        <v>364</v>
      </c>
    </row>
    <row r="107" spans="1:5">
      <c r="A107" s="16" t="s">
        <v>241</v>
      </c>
      <c r="B107" t="s">
        <v>356</v>
      </c>
      <c r="C107" t="s">
        <v>35</v>
      </c>
      <c r="D107" t="s">
        <v>363</v>
      </c>
      <c r="E107" t="s">
        <v>364</v>
      </c>
    </row>
    <row r="108" spans="1:5">
      <c r="A108" s="16" t="s">
        <v>209</v>
      </c>
      <c r="B108" t="s">
        <v>375</v>
      </c>
      <c r="C108" t="s">
        <v>32</v>
      </c>
      <c r="D108" t="s">
        <v>363</v>
      </c>
      <c r="E108" t="s">
        <v>364</v>
      </c>
    </row>
    <row r="109" spans="1:5">
      <c r="A109" s="16" t="s">
        <v>304</v>
      </c>
      <c r="B109" t="s">
        <v>312</v>
      </c>
      <c r="C109" t="s">
        <v>376</v>
      </c>
      <c r="D109" t="s">
        <v>229</v>
      </c>
      <c r="E109" t="s">
        <v>364</v>
      </c>
    </row>
    <row r="110" spans="1:5">
      <c r="A110" s="16" t="s">
        <v>308</v>
      </c>
      <c r="B110" t="s">
        <v>332</v>
      </c>
      <c r="C110" t="s">
        <v>373</v>
      </c>
      <c r="D110" t="s">
        <v>65</v>
      </c>
      <c r="E110" t="s">
        <v>364</v>
      </c>
    </row>
    <row r="111" spans="1:5">
      <c r="A111" s="16" t="s">
        <v>33</v>
      </c>
      <c r="B111" s="5" t="s">
        <v>333</v>
      </c>
      <c r="C111" t="s">
        <v>61</v>
      </c>
      <c r="D111" s="34" t="s">
        <v>363</v>
      </c>
      <c r="E111" s="34" t="s">
        <v>364</v>
      </c>
    </row>
    <row r="112" spans="1:5">
      <c r="A112" s="16"/>
      <c r="B112" s="5"/>
      <c r="D112" s="34"/>
      <c r="E112" s="34"/>
    </row>
    <row r="113" spans="1:5">
      <c r="A113" s="16" t="s">
        <v>404</v>
      </c>
      <c r="B113" s="5" t="s">
        <v>405</v>
      </c>
      <c r="C113" t="s">
        <v>406</v>
      </c>
      <c r="D113" s="34" t="s">
        <v>377</v>
      </c>
      <c r="E113" s="34" t="s">
        <v>19</v>
      </c>
    </row>
    <row r="114" spans="1:5">
      <c r="B114" s="17"/>
    </row>
    <row r="115" spans="1:5">
      <c r="B115" s="17" t="s">
        <v>37</v>
      </c>
    </row>
    <row r="116" spans="1:5">
      <c r="B116" t="s">
        <v>392</v>
      </c>
    </row>
    <row r="117" spans="1:5">
      <c r="B117" t="s">
        <v>393</v>
      </c>
    </row>
    <row r="118" spans="1:5">
      <c r="B118" s="76" t="s">
        <v>413</v>
      </c>
    </row>
    <row r="121" spans="1:5">
      <c r="B121" s="25" t="s">
        <v>403</v>
      </c>
    </row>
    <row r="123" spans="1:5">
      <c r="B123" s="2" t="s">
        <v>23</v>
      </c>
      <c r="C123" s="2" t="s">
        <v>24</v>
      </c>
      <c r="D123" s="2" t="s">
        <v>25</v>
      </c>
      <c r="E123" s="2" t="s">
        <v>26</v>
      </c>
    </row>
    <row r="124" spans="1:5">
      <c r="A124" s="16" t="s">
        <v>404</v>
      </c>
      <c r="B124" t="s">
        <v>405</v>
      </c>
      <c r="C124" t="s">
        <v>35</v>
      </c>
      <c r="D124" t="s">
        <v>408</v>
      </c>
      <c r="E124" t="s">
        <v>230</v>
      </c>
    </row>
    <row r="125" spans="1:5">
      <c r="A125" s="16" t="s">
        <v>404</v>
      </c>
      <c r="B125" t="s">
        <v>405</v>
      </c>
      <c r="C125" t="s">
        <v>35</v>
      </c>
      <c r="D125" t="s">
        <v>409</v>
      </c>
      <c r="E125" t="s">
        <v>230</v>
      </c>
    </row>
    <row r="126" spans="1:5">
      <c r="A126" s="16" t="s">
        <v>404</v>
      </c>
      <c r="B126" t="s">
        <v>405</v>
      </c>
      <c r="C126" t="s">
        <v>35</v>
      </c>
      <c r="D126" t="s">
        <v>410</v>
      </c>
      <c r="E126" t="s">
        <v>230</v>
      </c>
    </row>
    <row r="127" spans="1:5">
      <c r="A127" s="16" t="s">
        <v>404</v>
      </c>
      <c r="B127" t="s">
        <v>407</v>
      </c>
      <c r="C127" t="s">
        <v>406</v>
      </c>
      <c r="D127" t="s">
        <v>411</v>
      </c>
      <c r="E127" t="s">
        <v>230</v>
      </c>
    </row>
    <row r="129" spans="2:2">
      <c r="B129" s="17" t="s">
        <v>37</v>
      </c>
    </row>
    <row r="130" spans="2:2">
      <c r="B130" t="s">
        <v>414</v>
      </c>
    </row>
    <row r="131" spans="2:2">
      <c r="B131" s="40" t="s">
        <v>415</v>
      </c>
    </row>
    <row r="132" spans="2:2">
      <c r="B132" s="40" t="s">
        <v>402</v>
      </c>
    </row>
  </sheetData>
  <hyperlinks>
    <hyperlink ref="B46" r:id="rId1"/>
    <hyperlink ref="B48" r:id="rId2"/>
    <hyperlink ref="B62" r:id="rId3"/>
    <hyperlink ref="B64" r:id="rId4"/>
    <hyperlink ref="B90" r:id="rId5"/>
    <hyperlink ref="B132" r:id="rId6"/>
    <hyperlink ref="B131" r:id="rId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1"/>
  <sheetViews>
    <sheetView topLeftCell="A379" zoomScale="125" zoomScaleNormal="125" zoomScalePageLayoutView="125" workbookViewId="0">
      <pane xSplit="12960" topLeftCell="R1"/>
      <selection activeCell="C398" sqref="C398:T398"/>
      <selection pane="topRight" activeCell="X378" sqref="X378"/>
    </sheetView>
  </sheetViews>
  <sheetFormatPr baseColWidth="10" defaultRowHeight="15" x14ac:dyDescent="0"/>
  <cols>
    <col min="1" max="1" width="8.5" customWidth="1"/>
    <col min="2" max="2" width="16.83203125" customWidth="1"/>
    <col min="3" max="4" width="10.5" bestFit="1" customWidth="1"/>
    <col min="5" max="18" width="11" bestFit="1" customWidth="1"/>
    <col min="19" max="23" width="11.33203125" bestFit="1" customWidth="1"/>
  </cols>
  <sheetData>
    <row r="1" spans="2:25">
      <c r="B1">
        <v>166.386</v>
      </c>
      <c r="C1" t="s">
        <v>205</v>
      </c>
    </row>
    <row r="2" spans="2:25">
      <c r="B2" s="1" t="s">
        <v>206</v>
      </c>
    </row>
    <row r="4" spans="2:25">
      <c r="B4" s="2" t="s">
        <v>216</v>
      </c>
    </row>
    <row r="5" spans="2:25">
      <c r="B5" s="2" t="s">
        <v>236</v>
      </c>
    </row>
    <row r="6" spans="2:25">
      <c r="C6" s="4">
        <f>C8*166.386/1000</f>
        <v>58090</v>
      </c>
    </row>
    <row r="7" spans="2:25">
      <c r="C7" s="3">
        <v>1955</v>
      </c>
      <c r="D7" s="3">
        <v>1957</v>
      </c>
      <c r="E7" s="3">
        <v>1959</v>
      </c>
      <c r="F7" s="3">
        <v>1961</v>
      </c>
      <c r="G7" s="3">
        <v>1963</v>
      </c>
      <c r="H7" s="3">
        <v>1965</v>
      </c>
      <c r="I7" s="3">
        <v>1967</v>
      </c>
      <c r="J7" s="3">
        <v>1969</v>
      </c>
      <c r="K7" s="3">
        <v>1971</v>
      </c>
      <c r="L7" s="3">
        <v>1973</v>
      </c>
      <c r="M7" s="3">
        <v>1975</v>
      </c>
      <c r="N7" s="3">
        <v>1977</v>
      </c>
      <c r="O7" s="3">
        <v>1979</v>
      </c>
      <c r="P7" s="3">
        <v>1981</v>
      </c>
      <c r="Q7" s="3">
        <v>1983</v>
      </c>
      <c r="R7" s="3">
        <v>1985</v>
      </c>
      <c r="S7" s="3">
        <v>1987</v>
      </c>
      <c r="T7" s="3">
        <v>1989</v>
      </c>
      <c r="U7" s="3">
        <v>1991</v>
      </c>
      <c r="V7" s="3">
        <v>1993</v>
      </c>
      <c r="W7" s="3">
        <v>1995</v>
      </c>
      <c r="X7" s="3"/>
      <c r="Y7" s="3"/>
    </row>
    <row r="8" spans="2:25">
      <c r="B8" t="s">
        <v>1</v>
      </c>
      <c r="C8" s="4">
        <v>349127.93143653916</v>
      </c>
      <c r="D8" s="4">
        <v>448859.880037984</v>
      </c>
      <c r="E8" s="4">
        <v>555870.08522351633</v>
      </c>
      <c r="F8" s="4">
        <v>676739.62953613885</v>
      </c>
      <c r="G8" s="4">
        <v>901914.82456456684</v>
      </c>
      <c r="H8" s="4">
        <v>1147476.3501736925</v>
      </c>
      <c r="I8" s="4">
        <v>1437777.216833147</v>
      </c>
      <c r="J8" s="4">
        <v>1795740.0262041278</v>
      </c>
      <c r="K8" s="4">
        <v>2348214.3930378761</v>
      </c>
      <c r="L8" s="4">
        <v>3303300.7584772757</v>
      </c>
      <c r="M8" s="4">
        <v>4813427.8124361429</v>
      </c>
      <c r="N8" s="4">
        <v>7318830.9112545531</v>
      </c>
      <c r="O8" s="4">
        <v>10370878.55949419</v>
      </c>
      <c r="P8" s="4">
        <v>13301173.175627757</v>
      </c>
      <c r="Q8" s="4">
        <v>17397142.788455758</v>
      </c>
      <c r="R8" s="4">
        <v>21738187.107088335</v>
      </c>
      <c r="S8" s="4">
        <v>27742478.33351364</v>
      </c>
      <c r="T8" s="4">
        <v>35348520.909211114</v>
      </c>
      <c r="U8" s="4">
        <v>43794862.548531726</v>
      </c>
      <c r="V8" s="4">
        <v>48470460.255069539</v>
      </c>
      <c r="W8" s="4">
        <v>53929831.836813189</v>
      </c>
      <c r="X8" s="4"/>
      <c r="Y8" s="4"/>
    </row>
    <row r="9" spans="2:25">
      <c r="B9" t="s">
        <v>2</v>
      </c>
      <c r="C9" s="4">
        <v>96071.784885747606</v>
      </c>
      <c r="D9" s="4">
        <v>129307.75425817075</v>
      </c>
      <c r="E9" s="4">
        <v>158486.89192600339</v>
      </c>
      <c r="F9" s="4">
        <v>195226.76186698402</v>
      </c>
      <c r="G9" s="4">
        <v>265719.47159015783</v>
      </c>
      <c r="H9" s="4">
        <v>330718.9306792639</v>
      </c>
      <c r="I9" s="4">
        <v>402780.28199487936</v>
      </c>
      <c r="J9" s="4">
        <v>502914.90870626131</v>
      </c>
      <c r="K9" s="4">
        <v>622203.79118435446</v>
      </c>
      <c r="L9" s="4">
        <v>866755.6164581154</v>
      </c>
      <c r="M9" s="4">
        <v>1279422.5475701082</v>
      </c>
      <c r="N9" s="4">
        <v>1925690.8634139893</v>
      </c>
      <c r="O9" s="4">
        <v>2755339.9925474501</v>
      </c>
      <c r="P9" s="4">
        <v>3572950.8492301037</v>
      </c>
      <c r="Q9" s="4">
        <v>4716129.9628574522</v>
      </c>
      <c r="R9" s="4">
        <v>5827184.9795054868</v>
      </c>
      <c r="S9" s="4">
        <v>7474529.1070162151</v>
      </c>
      <c r="T9" s="4">
        <v>9452135.3960068747</v>
      </c>
      <c r="U9" s="4">
        <v>11418418.616950944</v>
      </c>
      <c r="V9" s="4">
        <v>12352998.449388769</v>
      </c>
      <c r="W9" s="4">
        <v>14204782.854326688</v>
      </c>
      <c r="X9" s="4"/>
      <c r="Y9" s="4"/>
    </row>
    <row r="10" spans="2:25">
      <c r="B10" t="s">
        <v>3</v>
      </c>
      <c r="C10" s="4">
        <v>92026.973423244752</v>
      </c>
      <c r="D10" s="4">
        <v>122450.2061471518</v>
      </c>
      <c r="E10" s="4">
        <v>148654.33389828471</v>
      </c>
      <c r="F10" s="4">
        <v>180916.66366160614</v>
      </c>
      <c r="G10" s="4">
        <v>237243.5180844542</v>
      </c>
      <c r="H10" s="4">
        <v>298474.63127907395</v>
      </c>
      <c r="I10" s="4">
        <v>373264.57754859189</v>
      </c>
      <c r="J10" s="4">
        <v>465183.3687930475</v>
      </c>
      <c r="K10" s="4">
        <v>574904.13856935082</v>
      </c>
      <c r="L10" s="4">
        <v>805230.0073323478</v>
      </c>
      <c r="M10" s="4">
        <v>1206537.8096714867</v>
      </c>
      <c r="N10" s="4">
        <v>1733955.981873475</v>
      </c>
      <c r="O10" s="4">
        <v>2450392.4609041624</v>
      </c>
      <c r="P10" s="4">
        <v>3189961.8958325819</v>
      </c>
      <c r="Q10" s="4">
        <v>4100363.0113110482</v>
      </c>
      <c r="R10" s="4">
        <v>5058977.3178031798</v>
      </c>
      <c r="S10" s="4">
        <v>6235308.2591083385</v>
      </c>
      <c r="T10" s="4">
        <v>7538272.4508071598</v>
      </c>
      <c r="U10" s="4">
        <v>8737718.317646917</v>
      </c>
      <c r="V10" s="4">
        <v>9471145.4088685345</v>
      </c>
      <c r="W10" s="4">
        <v>10471686.31976248</v>
      </c>
      <c r="X10" s="4"/>
      <c r="Y10" s="4"/>
    </row>
    <row r="11" spans="2:25">
      <c r="B11" t="s">
        <v>4</v>
      </c>
      <c r="C11" s="4">
        <v>46692.63038957605</v>
      </c>
      <c r="D11" s="4">
        <v>60654.141574411304</v>
      </c>
      <c r="E11" s="4">
        <v>78029.401512146462</v>
      </c>
      <c r="F11" s="4">
        <v>96546.584448210808</v>
      </c>
      <c r="G11" s="4">
        <v>132270.74393278282</v>
      </c>
      <c r="H11" s="4">
        <v>173019.36461000325</v>
      </c>
      <c r="I11" s="4">
        <v>224574.18292404409</v>
      </c>
      <c r="J11" s="4">
        <v>293516.2814179078</v>
      </c>
      <c r="K11" s="4">
        <v>392623.17743079341</v>
      </c>
      <c r="L11" s="4">
        <v>559007.36840839975</v>
      </c>
      <c r="M11" s="4">
        <v>825297.80149772216</v>
      </c>
      <c r="N11" s="4">
        <v>1252671.4988039858</v>
      </c>
      <c r="O11" s="4">
        <v>1867999.7115141901</v>
      </c>
      <c r="P11" s="4">
        <v>2487354.7053237651</v>
      </c>
      <c r="Q11" s="4">
        <v>3387256.1393386465</v>
      </c>
      <c r="R11" s="4">
        <v>4449430.8415371487</v>
      </c>
      <c r="S11" s="4">
        <v>5885963.9633142203</v>
      </c>
      <c r="T11" s="4">
        <v>7447657.8558292165</v>
      </c>
      <c r="U11" s="4">
        <v>9181631.8680658229</v>
      </c>
      <c r="V11" s="4">
        <v>10372254.877213228</v>
      </c>
      <c r="W11" s="4">
        <v>11748632.697462527</v>
      </c>
      <c r="X11" s="4"/>
      <c r="Y11" s="4"/>
    </row>
    <row r="12" spans="2:25">
      <c r="B12" t="s">
        <v>5</v>
      </c>
      <c r="C12" s="4">
        <v>57354.585121344338</v>
      </c>
      <c r="D12" s="4">
        <v>84712.656112894125</v>
      </c>
      <c r="E12" s="4">
        <v>104113.32684240262</v>
      </c>
      <c r="F12" s="4">
        <v>128328.1045280252</v>
      </c>
      <c r="G12" s="4">
        <v>177202.4088565144</v>
      </c>
      <c r="H12" s="4">
        <v>232952.29165915406</v>
      </c>
      <c r="I12" s="4">
        <v>309515.22363660403</v>
      </c>
      <c r="J12" s="4">
        <v>403014.67671558907</v>
      </c>
      <c r="K12" s="4">
        <v>562252.83377207222</v>
      </c>
      <c r="L12" s="4">
        <v>814251.19901914825</v>
      </c>
      <c r="M12" s="4">
        <v>1164611.2052696743</v>
      </c>
      <c r="N12" s="4">
        <v>1841813.6141261884</v>
      </c>
      <c r="O12" s="4">
        <v>2871653.865108843</v>
      </c>
      <c r="P12" s="4">
        <v>3800061.303234647</v>
      </c>
      <c r="Q12" s="4">
        <v>5012176.5052348152</v>
      </c>
      <c r="R12" s="4">
        <v>6363233.685526426</v>
      </c>
      <c r="S12" s="4">
        <v>8539456.4446527958</v>
      </c>
      <c r="T12" s="4">
        <v>10819636.267474428</v>
      </c>
      <c r="U12" s="4">
        <v>13189030.327070788</v>
      </c>
      <c r="V12" s="4">
        <v>15026384.431382449</v>
      </c>
      <c r="W12" s="4">
        <v>17694409.385405023</v>
      </c>
      <c r="X12" s="4"/>
      <c r="Y12" s="4"/>
    </row>
    <row r="13" spans="2:25">
      <c r="B13" t="s">
        <v>6</v>
      </c>
      <c r="C13" s="4">
        <v>42822.112437344491</v>
      </c>
      <c r="D13" s="4">
        <v>56573.269385645428</v>
      </c>
      <c r="E13" s="4">
        <v>71201.904006346696</v>
      </c>
      <c r="F13" s="4">
        <v>86846.249083456554</v>
      </c>
      <c r="G13" s="4">
        <v>115364.27343646702</v>
      </c>
      <c r="H13" s="4">
        <v>144591.49207265035</v>
      </c>
      <c r="I13" s="4">
        <v>178308.2711285805</v>
      </c>
      <c r="J13" s="4">
        <v>218822.49708509131</v>
      </c>
      <c r="K13" s="4">
        <v>277108.6509682305</v>
      </c>
      <c r="L13" s="4">
        <v>371052.85300445952</v>
      </c>
      <c r="M13" s="4">
        <v>542707.92013751157</v>
      </c>
      <c r="N13" s="4">
        <v>815008.47427067184</v>
      </c>
      <c r="O13" s="4">
        <v>1165362.4704001539</v>
      </c>
      <c r="P13" s="4">
        <v>1512434.9404397006</v>
      </c>
      <c r="Q13" s="4">
        <v>1919728.8233385021</v>
      </c>
      <c r="R13" s="4">
        <v>2362536.511485341</v>
      </c>
      <c r="S13" s="4">
        <v>2952195.4972173139</v>
      </c>
      <c r="T13" s="4">
        <v>3670771.5793396081</v>
      </c>
      <c r="U13" s="4">
        <v>4315369.0815333016</v>
      </c>
      <c r="V13" s="4">
        <v>4711327.8761434257</v>
      </c>
      <c r="W13" s="4">
        <v>5286694.7940331521</v>
      </c>
      <c r="X13" s="4"/>
      <c r="Y13" s="4"/>
    </row>
    <row r="14" spans="2:25">
      <c r="B14" t="s">
        <v>7</v>
      </c>
      <c r="C14" s="4">
        <v>212361.61696296564</v>
      </c>
      <c r="D14" s="4">
        <v>276471.57813758368</v>
      </c>
      <c r="E14" s="4">
        <v>327275.13132114481</v>
      </c>
      <c r="F14" s="4">
        <v>391222.81922757928</v>
      </c>
      <c r="G14" s="4">
        <v>531342.78124361427</v>
      </c>
      <c r="H14" s="4">
        <v>658931.64088324737</v>
      </c>
      <c r="I14" s="4">
        <v>786346.20701260923</v>
      </c>
      <c r="J14" s="4">
        <v>960910.17273087881</v>
      </c>
      <c r="K14" s="4">
        <v>1188904.1145288665</v>
      </c>
      <c r="L14" s="4">
        <v>1623447.8862404288</v>
      </c>
      <c r="M14" s="4">
        <v>2357265.6353298957</v>
      </c>
      <c r="N14" s="4">
        <v>3517050.7134013679</v>
      </c>
      <c r="O14" s="4">
        <v>4980521.1976969223</v>
      </c>
      <c r="P14" s="4">
        <v>6340701.7417330779</v>
      </c>
      <c r="Q14" s="4">
        <v>8319480.004327287</v>
      </c>
      <c r="R14" s="4">
        <v>10354038.200329356</v>
      </c>
      <c r="S14" s="4">
        <v>13254456.504754007</v>
      </c>
      <c r="T14" s="4">
        <v>16484505.907948986</v>
      </c>
      <c r="U14" s="4">
        <v>19904288.822376885</v>
      </c>
      <c r="V14" s="4">
        <v>22266272.402726192</v>
      </c>
      <c r="W14" s="4">
        <v>24826914.524058513</v>
      </c>
      <c r="X14" s="4"/>
      <c r="Y14" s="4"/>
    </row>
    <row r="15" spans="2:25">
      <c r="B15" t="s">
        <v>8</v>
      </c>
      <c r="C15" s="4">
        <v>117455.79555972258</v>
      </c>
      <c r="D15" s="4">
        <v>158655.17531523085</v>
      </c>
      <c r="E15" s="4">
        <v>189012.29670765571</v>
      </c>
      <c r="F15" s="4">
        <v>224484.03110838652</v>
      </c>
      <c r="G15" s="4">
        <v>299237.91665164137</v>
      </c>
      <c r="H15" s="4">
        <v>358702.05425937282</v>
      </c>
      <c r="I15" s="4">
        <v>429537.34088204539</v>
      </c>
      <c r="J15" s="4">
        <v>536066.73638407083</v>
      </c>
      <c r="K15" s="4">
        <v>672953.25327852112</v>
      </c>
      <c r="L15" s="4">
        <v>979583.61881408293</v>
      </c>
      <c r="M15" s="4">
        <v>1408153.3302080706</v>
      </c>
      <c r="N15" s="4">
        <v>2083414.4699674253</v>
      </c>
      <c r="O15" s="4">
        <v>2898825.6223480343</v>
      </c>
      <c r="P15" s="4">
        <v>3585331.6985804094</v>
      </c>
      <c r="Q15" s="4">
        <v>4674443.763297393</v>
      </c>
      <c r="R15" s="4">
        <v>5835148.3898885734</v>
      </c>
      <c r="S15" s="4">
        <v>7424368.6367843449</v>
      </c>
      <c r="T15" s="4">
        <v>9653865.108843293</v>
      </c>
      <c r="U15" s="4">
        <v>11832287.572271705</v>
      </c>
      <c r="V15" s="4">
        <v>13134560.600050487</v>
      </c>
      <c r="W15" s="4">
        <v>15090205.906746961</v>
      </c>
      <c r="X15" s="4"/>
      <c r="Y15" s="4"/>
    </row>
    <row r="16" spans="2:25">
      <c r="B16" t="s">
        <v>9</v>
      </c>
      <c r="C16" s="4">
        <v>501039.750940584</v>
      </c>
      <c r="D16" s="4">
        <v>647542.46150517475</v>
      </c>
      <c r="E16" s="4">
        <v>812153.66677484894</v>
      </c>
      <c r="F16" s="4">
        <v>1041241.4506028151</v>
      </c>
      <c r="G16" s="4">
        <v>1405562.9680381762</v>
      </c>
      <c r="H16" s="4">
        <v>1815633.5268592308</v>
      </c>
      <c r="I16" s="4">
        <v>2271182.6716190064</v>
      </c>
      <c r="J16" s="4">
        <v>2866100.5132643376</v>
      </c>
      <c r="K16" s="4">
        <v>3695984.037118508</v>
      </c>
      <c r="L16" s="4">
        <v>5205942.8076881468</v>
      </c>
      <c r="M16" s="4">
        <v>7755147.6686740471</v>
      </c>
      <c r="N16" s="4">
        <v>11579507.891288931</v>
      </c>
      <c r="O16" s="4">
        <v>16281718.413808856</v>
      </c>
      <c r="P16" s="4">
        <v>20971475.965525948</v>
      </c>
      <c r="Q16" s="4">
        <v>27298534.732489511</v>
      </c>
      <c r="R16" s="4">
        <v>33676415.082999773</v>
      </c>
      <c r="S16" s="4">
        <v>43462244.41960261</v>
      </c>
      <c r="T16" s="4">
        <v>54902936.545142025</v>
      </c>
      <c r="U16" s="4">
        <v>66897377.183176473</v>
      </c>
      <c r="V16" s="4">
        <v>72338502.037431031</v>
      </c>
      <c r="W16" s="4">
        <v>83981789.333237171</v>
      </c>
      <c r="X16" s="4"/>
      <c r="Y16" s="4"/>
    </row>
    <row r="17" spans="2:25">
      <c r="B17" t="s">
        <v>10</v>
      </c>
      <c r="C17" s="4">
        <v>236720.63755364035</v>
      </c>
      <c r="D17" s="4">
        <v>314467.56337672647</v>
      </c>
      <c r="E17" s="4">
        <v>396115.05775726325</v>
      </c>
      <c r="F17" s="4">
        <v>480124.52970802842</v>
      </c>
      <c r="G17" s="4">
        <v>643491.63992162794</v>
      </c>
      <c r="H17" s="4">
        <v>818644.59750219365</v>
      </c>
      <c r="I17" s="4">
        <v>1023878.2109071678</v>
      </c>
      <c r="J17" s="4">
        <v>1289681.8241919393</v>
      </c>
      <c r="K17" s="4">
        <v>1684294.351688243</v>
      </c>
      <c r="L17" s="4">
        <v>2440577.9332395755</v>
      </c>
      <c r="M17" s="4">
        <v>3639555.0106379138</v>
      </c>
      <c r="N17" s="4">
        <v>5601973.7237507971</v>
      </c>
      <c r="O17" s="4">
        <v>8085872.6094743554</v>
      </c>
      <c r="P17" s="4">
        <v>10557997.668073036</v>
      </c>
      <c r="Q17" s="4">
        <v>13936088.372819828</v>
      </c>
      <c r="R17" s="4">
        <v>17358906.398374863</v>
      </c>
      <c r="S17" s="4">
        <v>22690148.209584944</v>
      </c>
      <c r="T17" s="4">
        <v>29039949.274578393</v>
      </c>
      <c r="U17" s="4">
        <v>35220835.887634777</v>
      </c>
      <c r="V17" s="4">
        <v>38208605.291310564</v>
      </c>
      <c r="W17" s="4">
        <v>44648678.374382459</v>
      </c>
      <c r="X17" s="4"/>
      <c r="Y17" s="4"/>
    </row>
    <row r="18" spans="2:25">
      <c r="B18" t="s">
        <v>11</v>
      </c>
      <c r="C18" s="4">
        <v>68184.823242340106</v>
      </c>
      <c r="D18" s="4">
        <v>94659.406440445702</v>
      </c>
      <c r="E18" s="4">
        <v>114877.45363191614</v>
      </c>
      <c r="F18" s="4">
        <v>133394.63656798049</v>
      </c>
      <c r="G18" s="4">
        <v>165482.6728210306</v>
      </c>
      <c r="H18" s="4">
        <v>199475.91744497733</v>
      </c>
      <c r="I18" s="4">
        <v>236834.82985347326</v>
      </c>
      <c r="J18" s="4">
        <v>282085.0311925282</v>
      </c>
      <c r="K18" s="4">
        <v>352535.67006839521</v>
      </c>
      <c r="L18" s="4">
        <v>493719.42350918951</v>
      </c>
      <c r="M18" s="4">
        <v>688447.34532953496</v>
      </c>
      <c r="N18" s="4">
        <v>1013366.5092014952</v>
      </c>
      <c r="O18" s="4">
        <v>1460393.3023211088</v>
      </c>
      <c r="P18" s="4">
        <v>1883067.0849710915</v>
      </c>
      <c r="Q18" s="4">
        <v>2459317.4906542618</v>
      </c>
      <c r="R18" s="4">
        <v>3080866.1786448378</v>
      </c>
      <c r="S18" s="4">
        <v>4139428.7980959937</v>
      </c>
      <c r="T18" s="4">
        <v>5259997.8363564247</v>
      </c>
      <c r="U18" s="4">
        <v>6466998.4253482874</v>
      </c>
      <c r="V18" s="4">
        <v>7319942.783647662</v>
      </c>
      <c r="W18" s="4">
        <v>8037364.92252954</v>
      </c>
      <c r="X18" s="4"/>
      <c r="Y18" s="4"/>
    </row>
    <row r="19" spans="2:25">
      <c r="B19" t="s">
        <v>12</v>
      </c>
      <c r="C19" s="4">
        <v>161606.14474775523</v>
      </c>
      <c r="D19" s="4">
        <v>212890.50761482335</v>
      </c>
      <c r="E19" s="4">
        <v>259949.75538807351</v>
      </c>
      <c r="F19" s="4">
        <v>313361.70110466029</v>
      </c>
      <c r="G19" s="4">
        <v>424819.39586263272</v>
      </c>
      <c r="H19" s="4">
        <v>536204.96916807909</v>
      </c>
      <c r="I19" s="4">
        <v>672382.29177935631</v>
      </c>
      <c r="J19" s="4">
        <v>829450.79513901414</v>
      </c>
      <c r="K19" s="4">
        <v>1075270.7559530251</v>
      </c>
      <c r="L19" s="4">
        <v>1527754.738980443</v>
      </c>
      <c r="M19" s="4">
        <v>2259715.3606673637</v>
      </c>
      <c r="N19" s="4">
        <v>3457586.5757936365</v>
      </c>
      <c r="O19" s="4">
        <v>5011888.0194247114</v>
      </c>
      <c r="P19" s="4">
        <v>6392737.3697306272</v>
      </c>
      <c r="Q19" s="4">
        <v>8349789.044751361</v>
      </c>
      <c r="R19" s="4">
        <v>10286159.89326025</v>
      </c>
      <c r="S19" s="4">
        <v>13076064.091930812</v>
      </c>
      <c r="T19" s="4">
        <v>16610508.095633047</v>
      </c>
      <c r="U19" s="4">
        <v>20163769.788323537</v>
      </c>
      <c r="V19" s="4">
        <v>22267853.064560719</v>
      </c>
      <c r="W19" s="4">
        <v>25230385.969973437</v>
      </c>
      <c r="X19" s="4"/>
      <c r="Y19" s="4"/>
    </row>
    <row r="20" spans="2:25">
      <c r="B20" t="s">
        <v>13</v>
      </c>
      <c r="C20" s="4">
        <v>304713.13692257763</v>
      </c>
      <c r="D20" s="4">
        <v>411500.96762948803</v>
      </c>
      <c r="E20" s="4">
        <v>518186.62627865328</v>
      </c>
      <c r="F20" s="4">
        <v>667381.87107088335</v>
      </c>
      <c r="G20" s="4">
        <v>921850.39606697683</v>
      </c>
      <c r="H20" s="4">
        <v>1262840.6236101594</v>
      </c>
      <c r="I20" s="4">
        <v>1613038.356592502</v>
      </c>
      <c r="J20" s="4">
        <v>2061357.3257365404</v>
      </c>
      <c r="K20" s="4">
        <v>2708292.7650162876</v>
      </c>
      <c r="L20" s="4">
        <v>4010199.1754113929</v>
      </c>
      <c r="M20" s="4">
        <v>6170887.1359369177</v>
      </c>
      <c r="N20" s="4">
        <v>9227014.2920678426</v>
      </c>
      <c r="O20" s="4">
        <v>13262113.398963856</v>
      </c>
      <c r="P20" s="4">
        <v>17337155.770317215</v>
      </c>
      <c r="Q20" s="4">
        <v>22340713.761975165</v>
      </c>
      <c r="R20" s="4">
        <v>28313596.095825374</v>
      </c>
      <c r="S20" s="4">
        <v>36703755.123628192</v>
      </c>
      <c r="T20" s="4">
        <v>46344788.624042891</v>
      </c>
      <c r="U20" s="4">
        <v>56596895.17146875</v>
      </c>
      <c r="V20" s="4">
        <v>63503960.669767886</v>
      </c>
      <c r="W20" s="4">
        <v>76066027.189787611</v>
      </c>
      <c r="X20" s="4"/>
      <c r="Y20" s="4"/>
    </row>
    <row r="21" spans="2:25">
      <c r="B21" t="s">
        <v>14</v>
      </c>
      <c r="C21" s="4">
        <v>47437.885399011939</v>
      </c>
      <c r="D21" s="4">
        <v>62817.785150192925</v>
      </c>
      <c r="E21" s="4">
        <v>78534.251679828827</v>
      </c>
      <c r="F21" s="4">
        <v>102099.93629271694</v>
      </c>
      <c r="G21" s="4">
        <v>140210.11383169258</v>
      </c>
      <c r="H21" s="4">
        <v>178939.33383818349</v>
      </c>
      <c r="I21" s="4">
        <v>226281.05730049402</v>
      </c>
      <c r="J21" s="4">
        <v>286851.05718029162</v>
      </c>
      <c r="K21" s="4">
        <v>374466.6017573594</v>
      </c>
      <c r="L21" s="4">
        <v>536054.71614198317</v>
      </c>
      <c r="M21" s="4">
        <v>786604.64221749431</v>
      </c>
      <c r="N21" s="4">
        <v>1186698.4001057781</v>
      </c>
      <c r="O21" s="4">
        <v>1735121.9453559797</v>
      </c>
      <c r="P21" s="4">
        <v>2196380.7051074011</v>
      </c>
      <c r="Q21" s="4">
        <v>2932025.5309941941</v>
      </c>
      <c r="R21" s="4">
        <v>3748356.2318945099</v>
      </c>
      <c r="S21" s="4">
        <v>4919512.4589809235</v>
      </c>
      <c r="T21" s="4">
        <v>6309004.3633478777</v>
      </c>
      <c r="U21" s="4">
        <v>7647043.6214585369</v>
      </c>
      <c r="V21" s="4">
        <v>8534353.8518865779</v>
      </c>
      <c r="W21" s="4">
        <v>9858930.4388590381</v>
      </c>
      <c r="X21" s="4"/>
      <c r="Y21" s="4"/>
    </row>
    <row r="22" spans="2:25">
      <c r="B22" t="s">
        <v>15</v>
      </c>
      <c r="C22" s="4">
        <v>39997.355546740713</v>
      </c>
      <c r="D22" s="4">
        <v>52173.860781556141</v>
      </c>
      <c r="E22" s="4">
        <v>65161.732357289678</v>
      </c>
      <c r="F22" s="4">
        <v>80926.279855276283</v>
      </c>
      <c r="G22" s="4">
        <v>115027.7066580121</v>
      </c>
      <c r="H22" s="4">
        <v>144206.84432584472</v>
      </c>
      <c r="I22" s="4">
        <v>182082.62714411068</v>
      </c>
      <c r="J22" s="4">
        <v>223720.7457358191</v>
      </c>
      <c r="K22" s="4">
        <v>289783.99624968448</v>
      </c>
      <c r="L22" s="4">
        <v>409151.01030134747</v>
      </c>
      <c r="M22" s="4">
        <v>603121.65687016933</v>
      </c>
      <c r="N22" s="4">
        <v>895532.07601601107</v>
      </c>
      <c r="O22" s="4">
        <v>1255087.5674636089</v>
      </c>
      <c r="P22" s="4">
        <v>1593066.7243638285</v>
      </c>
      <c r="Q22" s="4">
        <v>2125725.7221160433</v>
      </c>
      <c r="R22" s="4">
        <v>2731798.3484187373</v>
      </c>
      <c r="S22" s="4">
        <v>3462208.3588763485</v>
      </c>
      <c r="T22" s="4">
        <v>4391096.6066856589</v>
      </c>
      <c r="U22" s="4">
        <v>5400442.3449088261</v>
      </c>
      <c r="V22" s="4">
        <v>5796887.9593235003</v>
      </c>
      <c r="W22" s="4">
        <v>6995696.7533326121</v>
      </c>
      <c r="X22" s="4"/>
      <c r="Y22" s="4"/>
    </row>
    <row r="23" spans="2:25">
      <c r="B23" t="s">
        <v>16</v>
      </c>
      <c r="C23" s="4">
        <v>188080.72794586082</v>
      </c>
      <c r="D23" s="4">
        <v>244708.08842090081</v>
      </c>
      <c r="E23" s="4">
        <v>301515.75252725591</v>
      </c>
      <c r="F23" s="4">
        <v>379238.63786616665</v>
      </c>
      <c r="G23" s="4">
        <v>531138.43712812371</v>
      </c>
      <c r="H23" s="4">
        <v>706285.38458764553</v>
      </c>
      <c r="I23" s="4">
        <v>869820.77819047286</v>
      </c>
      <c r="J23" s="4">
        <v>1112299.1117041097</v>
      </c>
      <c r="K23" s="4">
        <v>1403711.8507566745</v>
      </c>
      <c r="L23" s="4">
        <v>1988087.9400911136</v>
      </c>
      <c r="M23" s="4">
        <v>2973874.0038224366</v>
      </c>
      <c r="N23" s="4">
        <v>4246973.9040544275</v>
      </c>
      <c r="O23" s="4">
        <v>5631645.6913442239</v>
      </c>
      <c r="P23" s="4">
        <v>6961601.336650921</v>
      </c>
      <c r="Q23" s="4">
        <v>8910100.6094262749</v>
      </c>
      <c r="R23" s="4">
        <v>11162309.328909885</v>
      </c>
      <c r="S23" s="4">
        <v>14088390.850191724</v>
      </c>
      <c r="T23" s="4">
        <v>17355198.153690815</v>
      </c>
      <c r="U23" s="4">
        <v>20809052.444316231</v>
      </c>
      <c r="V23" s="4">
        <v>22520789.008690637</v>
      </c>
      <c r="W23" s="4">
        <v>25617485.846164942</v>
      </c>
      <c r="X23" s="4"/>
      <c r="Y23" s="4"/>
    </row>
    <row r="24" spans="2:25">
      <c r="B24" t="s">
        <v>17</v>
      </c>
      <c r="C24" s="4">
        <v>22261.488346375299</v>
      </c>
      <c r="D24" s="4">
        <v>29653.937230295815</v>
      </c>
      <c r="E24" s="4">
        <v>36451.384130876395</v>
      </c>
      <c r="F24" s="4">
        <v>44709.290445109567</v>
      </c>
      <c r="G24" s="4">
        <v>60654.141574411318</v>
      </c>
      <c r="H24" s="4">
        <v>76040.051446636149</v>
      </c>
      <c r="I24" s="4">
        <v>91600.25482913226</v>
      </c>
      <c r="J24" s="4">
        <v>110562.18672244059</v>
      </c>
      <c r="K24" s="4">
        <v>138677.53296551394</v>
      </c>
      <c r="L24" s="4">
        <v>191674.78033007588</v>
      </c>
      <c r="M24" s="4">
        <v>276141.02148017264</v>
      </c>
      <c r="N24" s="4">
        <v>416507.39845900494</v>
      </c>
      <c r="O24" s="4">
        <v>617365.64374406496</v>
      </c>
      <c r="P24" s="4">
        <v>804052.02360775555</v>
      </c>
      <c r="Q24" s="4">
        <v>1079339.6078997031</v>
      </c>
      <c r="R24" s="4">
        <v>1341747.5027947063</v>
      </c>
      <c r="S24" s="4">
        <v>1678200.0889497916</v>
      </c>
      <c r="T24" s="4">
        <v>2125599.5095741227</v>
      </c>
      <c r="U24" s="4">
        <v>2634975.2984025101</v>
      </c>
      <c r="V24" s="4">
        <v>2924044.0902479775</v>
      </c>
      <c r="W24" s="4">
        <v>3454857.980839734</v>
      </c>
      <c r="X24" s="4"/>
      <c r="Y24" s="4"/>
    </row>
    <row r="25" spans="2:25">
      <c r="B25" t="s">
        <v>18</v>
      </c>
      <c r="C25" s="4">
        <v>6490.9307273448485</v>
      </c>
      <c r="D25" s="4">
        <v>8239.875951101656</v>
      </c>
      <c r="E25" s="4">
        <v>9670.2847595350577</v>
      </c>
      <c r="F25" s="4">
        <v>11785.847366965971</v>
      </c>
      <c r="G25" s="4">
        <v>15073.38357794526</v>
      </c>
      <c r="H25" s="4">
        <v>19574.964239779791</v>
      </c>
      <c r="I25" s="4">
        <v>25819.480004327288</v>
      </c>
      <c r="J25" s="4">
        <v>32190.20831079538</v>
      </c>
      <c r="K25" s="4">
        <v>40910.893945404059</v>
      </c>
      <c r="L25" s="4">
        <v>58328.224730446076</v>
      </c>
      <c r="M25" s="4">
        <v>85181.445554313468</v>
      </c>
      <c r="N25" s="4">
        <v>128478.35755412115</v>
      </c>
      <c r="O25" s="4">
        <v>189493.10639116273</v>
      </c>
      <c r="P25" s="4">
        <v>254883.22334811825</v>
      </c>
      <c r="Q25" s="4">
        <v>349662.8322094407</v>
      </c>
      <c r="R25" s="4">
        <v>430901.63835899654</v>
      </c>
      <c r="S25" s="4">
        <v>543639.48889930639</v>
      </c>
      <c r="T25" s="4">
        <v>671462.74325964926</v>
      </c>
      <c r="U25" s="4">
        <v>841957.85703124059</v>
      </c>
      <c r="V25" s="4">
        <v>979805.99329270492</v>
      </c>
      <c r="W25" s="4">
        <v>1150601.6131164881</v>
      </c>
      <c r="X25" s="4"/>
      <c r="Y25" s="4"/>
    </row>
    <row r="26" spans="2:25">
      <c r="B26" t="s">
        <v>19</v>
      </c>
      <c r="C26" s="4">
        <v>2590446.3115887162</v>
      </c>
      <c r="D26" s="4">
        <v>3416339.1150697782</v>
      </c>
      <c r="E26" s="4">
        <v>4225259.3367230417</v>
      </c>
      <c r="F26" s="4">
        <v>5234575.0243409909</v>
      </c>
      <c r="G26" s="4">
        <v>7083606.7938408293</v>
      </c>
      <c r="H26" s="4">
        <v>9102712.9686391875</v>
      </c>
      <c r="I26" s="4">
        <v>11355023.860180546</v>
      </c>
      <c r="J26" s="4">
        <v>14270467.467214789</v>
      </c>
      <c r="K26" s="4">
        <v>18403092.808289159</v>
      </c>
      <c r="L26" s="4">
        <v>26184120.058177974</v>
      </c>
      <c r="M26" s="4">
        <v>38836099.35331098</v>
      </c>
      <c r="N26" s="4">
        <v>58242075.655403696</v>
      </c>
      <c r="O26" s="4">
        <v>82891673.578305885</v>
      </c>
      <c r="P26" s="4">
        <v>106742388.18169799</v>
      </c>
      <c r="Q26" s="4">
        <v>139308018.70349666</v>
      </c>
      <c r="R26" s="4">
        <v>174119793.73264578</v>
      </c>
      <c r="S26" s="4">
        <v>224272348.63510153</v>
      </c>
      <c r="T26" s="4">
        <v>283425907.22777164</v>
      </c>
      <c r="U26" s="4">
        <v>345052955.17651719</v>
      </c>
      <c r="V26" s="4">
        <v>380200149.05100191</v>
      </c>
      <c r="W26" s="4">
        <v>438294976.74083161</v>
      </c>
      <c r="X26" s="4"/>
      <c r="Y26" s="4"/>
    </row>
    <row r="27" spans="2:25">
      <c r="B27" t="s">
        <v>20</v>
      </c>
      <c r="C27" s="4">
        <f>C26/1000</f>
        <v>2590.4463115887161</v>
      </c>
      <c r="D27" s="4">
        <f t="shared" ref="D27:W27" si="0">D26/1000</f>
        <v>3416.339115069778</v>
      </c>
      <c r="E27" s="4">
        <f t="shared" si="0"/>
        <v>4225.259336723042</v>
      </c>
      <c r="F27" s="4">
        <f t="shared" si="0"/>
        <v>5234.5750243409911</v>
      </c>
      <c r="G27" s="4">
        <f t="shared" si="0"/>
        <v>7083.6067938408296</v>
      </c>
      <c r="H27" s="4">
        <f t="shared" si="0"/>
        <v>9102.7129686391872</v>
      </c>
      <c r="I27" s="4">
        <f t="shared" si="0"/>
        <v>11355.023860180545</v>
      </c>
      <c r="J27" s="4">
        <f t="shared" si="0"/>
        <v>14270.467467214788</v>
      </c>
      <c r="K27" s="4">
        <f t="shared" si="0"/>
        <v>18403.092808289159</v>
      </c>
      <c r="L27" s="4">
        <f t="shared" si="0"/>
        <v>26184.120058177974</v>
      </c>
      <c r="M27" s="4">
        <f t="shared" si="0"/>
        <v>38836.099353310979</v>
      </c>
      <c r="N27" s="4">
        <f t="shared" si="0"/>
        <v>58242.075655403693</v>
      </c>
      <c r="O27" s="4">
        <f t="shared" si="0"/>
        <v>82891.673578305883</v>
      </c>
      <c r="P27" s="4">
        <f t="shared" si="0"/>
        <v>106742.388181698</v>
      </c>
      <c r="Q27" s="4">
        <f t="shared" si="0"/>
        <v>139308.01870349667</v>
      </c>
      <c r="R27" s="4">
        <f t="shared" si="0"/>
        <v>174119.79373264578</v>
      </c>
      <c r="S27" s="4">
        <f t="shared" si="0"/>
        <v>224272.34863510152</v>
      </c>
      <c r="T27" s="4">
        <f t="shared" si="0"/>
        <v>283425.90722777165</v>
      </c>
      <c r="U27" s="4">
        <f t="shared" si="0"/>
        <v>345052.95517651719</v>
      </c>
      <c r="V27" s="4">
        <f t="shared" si="0"/>
        <v>380200.14905100188</v>
      </c>
      <c r="W27" s="4">
        <f t="shared" si="0"/>
        <v>438294.97674083163</v>
      </c>
    </row>
    <row r="30" spans="2:25">
      <c r="B30" s="2" t="s">
        <v>217</v>
      </c>
    </row>
    <row r="31" spans="2:25">
      <c r="B31" s="2" t="s">
        <v>194</v>
      </c>
    </row>
    <row r="32" spans="2:25">
      <c r="C32" s="31">
        <f>C34*166.386/1000</f>
        <v>1302887</v>
      </c>
      <c r="D32" s="31"/>
    </row>
    <row r="33" spans="2:25">
      <c r="C33" s="3">
        <v>1955</v>
      </c>
      <c r="D33" s="3">
        <v>1957</v>
      </c>
      <c r="E33" s="3">
        <v>1959</v>
      </c>
      <c r="F33" s="3">
        <v>1961</v>
      </c>
      <c r="G33" s="3">
        <v>1963</v>
      </c>
      <c r="H33" s="3">
        <v>1965</v>
      </c>
      <c r="I33" s="3">
        <v>1967</v>
      </c>
      <c r="J33" s="3">
        <v>1969</v>
      </c>
      <c r="K33" s="3">
        <v>1971</v>
      </c>
      <c r="L33" s="3">
        <v>1973</v>
      </c>
      <c r="M33" s="3">
        <v>1975</v>
      </c>
      <c r="N33" s="3">
        <v>1977</v>
      </c>
      <c r="O33" s="3">
        <v>1979</v>
      </c>
      <c r="P33" s="3">
        <v>1981</v>
      </c>
      <c r="Q33" s="3">
        <v>1983</v>
      </c>
      <c r="R33" s="3">
        <v>1985</v>
      </c>
      <c r="S33" s="3">
        <v>1987</v>
      </c>
      <c r="T33" s="3">
        <v>1989</v>
      </c>
      <c r="U33" s="3">
        <v>1991</v>
      </c>
      <c r="V33" s="3">
        <v>1993</v>
      </c>
      <c r="W33" s="3">
        <v>1995</v>
      </c>
      <c r="X33" s="3"/>
      <c r="Y33" s="3"/>
    </row>
    <row r="34" spans="2:25">
      <c r="B34" t="s">
        <v>1</v>
      </c>
      <c r="C34" s="4">
        <v>7830508.5764427297</v>
      </c>
      <c r="D34" s="4">
        <v>8504459.5098145287</v>
      </c>
      <c r="E34" s="4">
        <v>8834300.9628213923</v>
      </c>
      <c r="F34" s="4">
        <v>10133430.697294245</v>
      </c>
      <c r="G34" s="4">
        <v>11601853.521329921</v>
      </c>
      <c r="H34" s="4">
        <v>12399624.968446866</v>
      </c>
      <c r="I34" s="4">
        <v>13405418.725133125</v>
      </c>
      <c r="J34" s="4">
        <v>15213767.985287225</v>
      </c>
      <c r="K34" s="4">
        <v>17037340.882045366</v>
      </c>
      <c r="L34" s="4">
        <v>19373216.496580243</v>
      </c>
      <c r="M34" s="4">
        <v>20572343.827004675</v>
      </c>
      <c r="N34" s="4">
        <v>21855126.03223829</v>
      </c>
      <c r="O34" s="4">
        <v>21909788.083131995</v>
      </c>
      <c r="P34" s="4">
        <v>22346958.277739715</v>
      </c>
      <c r="Q34" s="4">
        <v>23085487.961727548</v>
      </c>
      <c r="R34" s="4">
        <v>23834379.094394963</v>
      </c>
      <c r="S34" s="4">
        <v>26516467.731660116</v>
      </c>
      <c r="T34" s="4">
        <v>29740807.519863449</v>
      </c>
      <c r="U34" s="4">
        <v>32151959.900472395</v>
      </c>
      <c r="V34" s="4">
        <v>31654015.361869387</v>
      </c>
      <c r="W34" s="4">
        <v>33014905.100188717</v>
      </c>
      <c r="X34" s="4"/>
      <c r="Y34" s="4"/>
    </row>
    <row r="35" spans="2:25">
      <c r="B35" t="s">
        <v>2</v>
      </c>
      <c r="C35" s="4">
        <v>2050623.249552246</v>
      </c>
      <c r="D35" s="4">
        <v>2328320.8923827726</v>
      </c>
      <c r="E35" s="4">
        <v>2398254.6608488695</v>
      </c>
      <c r="F35" s="4">
        <v>2762510.0669527487</v>
      </c>
      <c r="G35" s="4">
        <v>3250591.996922818</v>
      </c>
      <c r="H35" s="4">
        <v>3417565.1797627206</v>
      </c>
      <c r="I35" s="4">
        <v>3689601.2885699519</v>
      </c>
      <c r="J35" s="4">
        <v>4155650.1147933123</v>
      </c>
      <c r="K35" s="4">
        <v>4457268.0393783133</v>
      </c>
      <c r="L35" s="4">
        <v>4998948.2288173288</v>
      </c>
      <c r="M35" s="4">
        <v>5401163.559434087</v>
      </c>
      <c r="N35" s="4">
        <v>5690857.4038681136</v>
      </c>
      <c r="O35" s="4">
        <v>5879040.3038717201</v>
      </c>
      <c r="P35" s="4">
        <v>6013402.5699277585</v>
      </c>
      <c r="Q35" s="4">
        <v>6258405.1542798076</v>
      </c>
      <c r="R35" s="4">
        <v>6392623.1774307936</v>
      </c>
      <c r="S35" s="4">
        <v>7126326.7342204275</v>
      </c>
      <c r="T35" s="4">
        <v>7987625.1607707385</v>
      </c>
      <c r="U35" s="4">
        <v>8410491.2672941238</v>
      </c>
      <c r="V35" s="4">
        <v>8072355.8472467633</v>
      </c>
      <c r="W35" s="4">
        <v>8572253.6751890182</v>
      </c>
      <c r="X35" s="4"/>
      <c r="Y35" s="4"/>
    </row>
    <row r="36" spans="2:25">
      <c r="B36" t="s">
        <v>3</v>
      </c>
      <c r="C36" s="4">
        <v>1924038.0801269338</v>
      </c>
      <c r="D36" s="4">
        <v>2131447.3573497771</v>
      </c>
      <c r="E36" s="4">
        <v>2214417.0783599583</v>
      </c>
      <c r="F36" s="4">
        <v>2558280.1437620954</v>
      </c>
      <c r="G36" s="4">
        <v>2952604.185448295</v>
      </c>
      <c r="H36" s="4">
        <v>3139765.3648744486</v>
      </c>
      <c r="I36" s="4">
        <v>3440085.1033139806</v>
      </c>
      <c r="J36" s="4">
        <v>3888343.9712475808</v>
      </c>
      <c r="K36" s="4">
        <v>4111145.168463693</v>
      </c>
      <c r="L36" s="4">
        <v>4748782.9504886232</v>
      </c>
      <c r="M36" s="4">
        <v>5209206.3034149511</v>
      </c>
      <c r="N36" s="4">
        <v>5222482.6608007886</v>
      </c>
      <c r="O36" s="4">
        <v>5500420.7084730687</v>
      </c>
      <c r="P36" s="4">
        <v>5719874.2682677628</v>
      </c>
      <c r="Q36" s="4">
        <v>5589935.4512999896</v>
      </c>
      <c r="R36" s="4">
        <v>5685664.6592862383</v>
      </c>
      <c r="S36" s="4">
        <v>5934940.4397004554</v>
      </c>
      <c r="T36" s="4">
        <v>6358533.7708701454</v>
      </c>
      <c r="U36" s="4">
        <v>6419127.8112341184</v>
      </c>
      <c r="V36" s="4">
        <v>6219555.7318524392</v>
      </c>
      <c r="W36" s="4">
        <v>6404378.9741925402</v>
      </c>
      <c r="X36" s="4"/>
      <c r="Y36" s="4"/>
    </row>
    <row r="37" spans="2:25">
      <c r="B37" t="s">
        <v>4</v>
      </c>
      <c r="C37" s="4">
        <v>1072355.8472467635</v>
      </c>
      <c r="D37" s="4">
        <v>1211171.6129962858</v>
      </c>
      <c r="E37" s="4">
        <v>1292314.2572091403</v>
      </c>
      <c r="F37" s="4">
        <v>1522177.3466517616</v>
      </c>
      <c r="G37" s="4">
        <v>1783545.4906061809</v>
      </c>
      <c r="H37" s="4">
        <v>1946527.9530729749</v>
      </c>
      <c r="I37" s="4">
        <v>2203809.2147175847</v>
      </c>
      <c r="J37" s="4">
        <v>2626915.7260827236</v>
      </c>
      <c r="K37" s="4">
        <v>3002361.9775702283</v>
      </c>
      <c r="L37" s="4">
        <v>3468945.7045664899</v>
      </c>
      <c r="M37" s="4">
        <v>3720246.8957724809</v>
      </c>
      <c r="N37" s="4">
        <v>3919476.3982546609</v>
      </c>
      <c r="O37" s="4">
        <v>4070216.2441551574</v>
      </c>
      <c r="P37" s="4">
        <v>4414800.5240825554</v>
      </c>
      <c r="Q37" s="4">
        <v>4602520.6447657859</v>
      </c>
      <c r="R37" s="4">
        <v>4907095.5489043547</v>
      </c>
      <c r="S37" s="4">
        <v>5514784.8977678409</v>
      </c>
      <c r="T37" s="4">
        <v>6055473.4172346229</v>
      </c>
      <c r="U37" s="4">
        <v>6342781.2436142461</v>
      </c>
      <c r="V37" s="4">
        <v>6179402.1131585594</v>
      </c>
      <c r="W37" s="4">
        <v>6749287.8006563056</v>
      </c>
      <c r="X37" s="4"/>
      <c r="Y37" s="4"/>
    </row>
    <row r="38" spans="2:25">
      <c r="B38" t="s">
        <v>5</v>
      </c>
      <c r="C38" s="4">
        <v>1382598.2955296719</v>
      </c>
      <c r="D38" s="4">
        <v>1661822.5091053334</v>
      </c>
      <c r="E38" s="4">
        <v>1707247.0039546597</v>
      </c>
      <c r="F38" s="4">
        <v>1985780.0536102797</v>
      </c>
      <c r="G38" s="4">
        <v>2381726.8279783158</v>
      </c>
      <c r="H38" s="4">
        <v>2654778.6472419556</v>
      </c>
      <c r="I38" s="4">
        <v>3047642.2295145025</v>
      </c>
      <c r="J38" s="4">
        <v>3609955.1644970132</v>
      </c>
      <c r="K38" s="4">
        <v>4310693.2073611962</v>
      </c>
      <c r="L38" s="4">
        <v>5137084.8508888967</v>
      </c>
      <c r="M38" s="4">
        <v>5300157.4651713483</v>
      </c>
      <c r="N38" s="4">
        <v>5761626.5791593045</v>
      </c>
      <c r="O38" s="4">
        <v>6180405.8033728804</v>
      </c>
      <c r="P38" s="4">
        <v>6596210.017669756</v>
      </c>
      <c r="Q38" s="4">
        <v>6800067.3133556908</v>
      </c>
      <c r="R38" s="4">
        <v>7061195.0524683567</v>
      </c>
      <c r="S38" s="4">
        <v>8037431.0338610224</v>
      </c>
      <c r="T38" s="4">
        <v>8924044.0902479775</v>
      </c>
      <c r="U38" s="4">
        <v>9325339.8723450284</v>
      </c>
      <c r="V38" s="4">
        <v>9304959.5518853758</v>
      </c>
      <c r="W38" s="4">
        <v>10113074.417318765</v>
      </c>
      <c r="X38" s="4"/>
      <c r="Y38" s="4"/>
    </row>
    <row r="39" spans="2:25">
      <c r="B39" t="s">
        <v>6</v>
      </c>
      <c r="C39" s="4">
        <v>869838.80855360429</v>
      </c>
      <c r="D39" s="4">
        <v>964558.31620448839</v>
      </c>
      <c r="E39" s="4">
        <v>1020175.9763441636</v>
      </c>
      <c r="F39" s="4">
        <v>1166618.5856983161</v>
      </c>
      <c r="G39" s="4">
        <v>1347072.4700395467</v>
      </c>
      <c r="H39" s="4">
        <v>1426207.7338237592</v>
      </c>
      <c r="I39" s="4">
        <v>1535495.7748849061</v>
      </c>
      <c r="J39" s="4">
        <v>1730506.172394312</v>
      </c>
      <c r="K39" s="4">
        <v>1911957.7368288198</v>
      </c>
      <c r="L39" s="4">
        <v>2084886.9496231654</v>
      </c>
      <c r="M39" s="4">
        <v>2290276.8261752794</v>
      </c>
      <c r="N39" s="4">
        <v>2423352.9263279364</v>
      </c>
      <c r="O39" s="4">
        <v>2489638.5513204238</v>
      </c>
      <c r="P39" s="4">
        <v>2525242.5083841188</v>
      </c>
      <c r="Q39" s="4">
        <v>2542395.3938432322</v>
      </c>
      <c r="R39" s="4">
        <v>2598013.0539829074</v>
      </c>
      <c r="S39" s="4">
        <v>2811534.6243073335</v>
      </c>
      <c r="T39" s="4">
        <v>3093042.6838796535</v>
      </c>
      <c r="U39" s="4">
        <v>3205678.3623622181</v>
      </c>
      <c r="V39" s="4">
        <v>3103524.3349801064</v>
      </c>
      <c r="W39" s="4">
        <v>3266981.597009364</v>
      </c>
      <c r="X39" s="4"/>
      <c r="Y39" s="4"/>
    </row>
    <row r="40" spans="2:25">
      <c r="B40" t="s">
        <v>7</v>
      </c>
      <c r="C40" s="4">
        <v>4045093.9381919154</v>
      </c>
      <c r="D40" s="4">
        <v>4524389.0711958939</v>
      </c>
      <c r="E40" s="4">
        <v>4624211.1716129966</v>
      </c>
      <c r="F40" s="4">
        <v>5260298.3424086161</v>
      </c>
      <c r="G40" s="4">
        <v>6174545.935355138</v>
      </c>
      <c r="H40" s="4">
        <v>6570372.5073022973</v>
      </c>
      <c r="I40" s="4">
        <v>6903567.6078516226</v>
      </c>
      <c r="J40" s="4">
        <v>7710841.0563388746</v>
      </c>
      <c r="K40" s="4">
        <v>8299508.3720986145</v>
      </c>
      <c r="L40" s="4">
        <v>9277114.661089275</v>
      </c>
      <c r="M40" s="4">
        <v>9793714.6154123545</v>
      </c>
      <c r="N40" s="4">
        <v>10291202.38481603</v>
      </c>
      <c r="O40" s="4">
        <v>10464323.921483779</v>
      </c>
      <c r="P40" s="4">
        <v>10597249.76861034</v>
      </c>
      <c r="Q40" s="4">
        <v>10818987.174401693</v>
      </c>
      <c r="R40" s="4">
        <v>11238848.220403159</v>
      </c>
      <c r="S40" s="4">
        <v>12690178.260190161</v>
      </c>
      <c r="T40" s="4">
        <v>13952177.466854183</v>
      </c>
      <c r="U40" s="4">
        <v>14680357.72240453</v>
      </c>
      <c r="V40" s="4">
        <v>14676631.447357351</v>
      </c>
      <c r="W40" s="4">
        <v>15057655.091173537</v>
      </c>
      <c r="X40" s="4"/>
      <c r="Y40" s="4"/>
    </row>
    <row r="41" spans="2:25">
      <c r="B41" t="s">
        <v>8</v>
      </c>
      <c r="C41" s="4">
        <v>2170308.8000192326</v>
      </c>
      <c r="D41" s="4">
        <v>2437705.095380621</v>
      </c>
      <c r="E41" s="4">
        <v>2512350.7987450869</v>
      </c>
      <c r="F41" s="4">
        <v>2834240.8616109528</v>
      </c>
      <c r="G41" s="4">
        <v>3287391.968074237</v>
      </c>
      <c r="H41" s="4">
        <v>3483977.0172971287</v>
      </c>
      <c r="I41" s="4">
        <v>3676505.2348154294</v>
      </c>
      <c r="J41" s="4">
        <v>4227771.5673193661</v>
      </c>
      <c r="K41" s="4">
        <v>4667021.2638082532</v>
      </c>
      <c r="L41" s="4">
        <v>5439087.4232207034</v>
      </c>
      <c r="M41" s="4">
        <v>5656659.8151286766</v>
      </c>
      <c r="N41" s="4">
        <v>5954479.3432139726</v>
      </c>
      <c r="O41" s="4">
        <v>5964432.1036625681</v>
      </c>
      <c r="P41" s="4">
        <v>5864946.5700239204</v>
      </c>
      <c r="Q41" s="4">
        <v>6090608.5848568995</v>
      </c>
      <c r="R41" s="4">
        <v>6359363.1675741952</v>
      </c>
      <c r="S41" s="4">
        <v>7117846.4534275718</v>
      </c>
      <c r="T41" s="4">
        <v>8195725.6019136226</v>
      </c>
      <c r="U41" s="4">
        <v>8832011.1067036893</v>
      </c>
      <c r="V41" s="4">
        <v>8689661.389780391</v>
      </c>
      <c r="W41" s="4">
        <v>8984770.3532749154</v>
      </c>
      <c r="X41" s="4"/>
      <c r="Y41" s="4"/>
    </row>
    <row r="42" spans="2:25">
      <c r="B42" t="s">
        <v>9</v>
      </c>
      <c r="C42" s="4">
        <v>10185093.697787074</v>
      </c>
      <c r="D42" s="4">
        <v>11348971.668289399</v>
      </c>
      <c r="E42" s="4">
        <v>12098680.177418774</v>
      </c>
      <c r="F42" s="4">
        <v>14552907.095548905</v>
      </c>
      <c r="G42" s="4">
        <v>17086449.581094563</v>
      </c>
      <c r="H42" s="4">
        <v>18630317.454593536</v>
      </c>
      <c r="I42" s="4">
        <v>20390171.048044909</v>
      </c>
      <c r="J42" s="4">
        <v>23454154.796677604</v>
      </c>
      <c r="K42" s="4">
        <v>26130203.262293704</v>
      </c>
      <c r="L42" s="4">
        <v>29843063.719303306</v>
      </c>
      <c r="M42" s="4">
        <v>32825255.730650418</v>
      </c>
      <c r="N42" s="4">
        <v>34276766.074068733</v>
      </c>
      <c r="O42" s="4">
        <v>34621362.374238215</v>
      </c>
      <c r="P42" s="4">
        <v>35363612.323152192</v>
      </c>
      <c r="Q42" s="4">
        <v>36325850.732633755</v>
      </c>
      <c r="R42" s="4">
        <v>36779674.972653948</v>
      </c>
      <c r="S42" s="4">
        <v>41317767.119829796</v>
      </c>
      <c r="T42" s="4">
        <v>46263056.987967737</v>
      </c>
      <c r="U42" s="4">
        <v>49006755.376053274</v>
      </c>
      <c r="V42" s="4">
        <v>47235969.372423165</v>
      </c>
      <c r="W42" s="4">
        <v>50132907.816763431</v>
      </c>
      <c r="X42" s="4"/>
      <c r="Y42" s="4"/>
    </row>
    <row r="43" spans="2:25">
      <c r="B43" t="s">
        <v>10</v>
      </c>
      <c r="C43" s="4">
        <v>4987589.1000444749</v>
      </c>
      <c r="D43" s="4">
        <v>5661672.2560792379</v>
      </c>
      <c r="E43" s="4">
        <v>6004207.0847306866</v>
      </c>
      <c r="F43" s="4">
        <v>6835551.0679985099</v>
      </c>
      <c r="G43" s="4">
        <v>7986705.6122510312</v>
      </c>
      <c r="H43" s="4">
        <v>8603638.5272799395</v>
      </c>
      <c r="I43" s="4">
        <v>9398056.3268544227</v>
      </c>
      <c r="J43" s="4">
        <v>10784639.332636159</v>
      </c>
      <c r="K43" s="4">
        <v>12145985.840154821</v>
      </c>
      <c r="L43" s="4">
        <v>14269031.048285313</v>
      </c>
      <c r="M43" s="4">
        <v>15623646.220234876</v>
      </c>
      <c r="N43" s="4">
        <v>16823110.117437765</v>
      </c>
      <c r="O43" s="4">
        <v>17280840.936136454</v>
      </c>
      <c r="P43" s="4">
        <v>17785504.790066473</v>
      </c>
      <c r="Q43" s="4">
        <v>18635846.765953869</v>
      </c>
      <c r="R43" s="4">
        <v>19184642.938708786</v>
      </c>
      <c r="S43" s="4">
        <v>21593884.10082579</v>
      </c>
      <c r="T43" s="4">
        <v>24384966.283220943</v>
      </c>
      <c r="U43" s="4">
        <v>25702877.64595579</v>
      </c>
      <c r="V43" s="4">
        <v>24772090.199896626</v>
      </c>
      <c r="W43" s="4">
        <v>26204241.943432741</v>
      </c>
      <c r="X43" s="4"/>
      <c r="Y43" s="4"/>
    </row>
    <row r="44" spans="2:25">
      <c r="B44" t="s">
        <v>11</v>
      </c>
      <c r="C44" s="4">
        <v>1392082.2665368482</v>
      </c>
      <c r="D44" s="4">
        <v>1591456.0119240801</v>
      </c>
      <c r="E44" s="4">
        <v>1633731.2033464354</v>
      </c>
      <c r="F44" s="4">
        <v>1799694.685850973</v>
      </c>
      <c r="G44" s="4">
        <v>1971271.6214104553</v>
      </c>
      <c r="H44" s="4">
        <v>2041860.4930703305</v>
      </c>
      <c r="I44" s="4">
        <v>2129205.5822004257</v>
      </c>
      <c r="J44" s="4">
        <v>2313950.6929669566</v>
      </c>
      <c r="K44" s="4">
        <v>2512440.9505607444</v>
      </c>
      <c r="L44" s="4">
        <v>2795018.8116788673</v>
      </c>
      <c r="M44" s="4">
        <v>2856201.8439051365</v>
      </c>
      <c r="N44" s="4">
        <v>2952141.4061279194</v>
      </c>
      <c r="O44" s="4">
        <v>3090043.6334787784</v>
      </c>
      <c r="P44" s="4">
        <v>3189258.7116704532</v>
      </c>
      <c r="Q44" s="4">
        <v>3263165.1701465268</v>
      </c>
      <c r="R44" s="4">
        <v>3385597.345930547</v>
      </c>
      <c r="S44" s="4">
        <v>3930841.5371485581</v>
      </c>
      <c r="T44" s="4">
        <v>4408820.4536439367</v>
      </c>
      <c r="U44" s="4">
        <v>4705600.2307886481</v>
      </c>
      <c r="V44" s="4">
        <v>4705870.6862356206</v>
      </c>
      <c r="W44" s="4">
        <v>4830172.0096642748</v>
      </c>
      <c r="X44" s="4"/>
      <c r="Y44" s="4"/>
    </row>
    <row r="45" spans="2:25">
      <c r="B45" t="s">
        <v>12</v>
      </c>
      <c r="C45" s="4">
        <v>3456991.5738102966</v>
      </c>
      <c r="D45" s="4">
        <v>3821240.9697931316</v>
      </c>
      <c r="E45" s="4">
        <v>3925913.2378926114</v>
      </c>
      <c r="F45" s="4">
        <v>4405983.6765112448</v>
      </c>
      <c r="G45" s="4">
        <v>5183188.4894161774</v>
      </c>
      <c r="H45" s="4">
        <v>5588054.2834132677</v>
      </c>
      <c r="I45" s="4">
        <v>6063671.2223384185</v>
      </c>
      <c r="J45" s="4">
        <v>6881847.0303991921</v>
      </c>
      <c r="K45" s="4">
        <v>7696452.8265599273</v>
      </c>
      <c r="L45" s="4">
        <v>8863882.7785991617</v>
      </c>
      <c r="M45" s="4">
        <v>9547347.7335833553</v>
      </c>
      <c r="N45" s="4">
        <v>10214254.805091774</v>
      </c>
      <c r="O45" s="4">
        <v>10556789.633743225</v>
      </c>
      <c r="P45" s="4">
        <v>10737898.621278232</v>
      </c>
      <c r="Q45" s="4">
        <v>11115448.415131081</v>
      </c>
      <c r="R45" s="4">
        <v>11330412.414506029</v>
      </c>
      <c r="S45" s="4">
        <v>12419566.550070319</v>
      </c>
      <c r="T45" s="4">
        <v>13903351.243494045</v>
      </c>
      <c r="U45" s="4">
        <v>14729917.180532016</v>
      </c>
      <c r="V45" s="4">
        <v>14416771.843784934</v>
      </c>
      <c r="W45" s="4">
        <v>14900550.527087616</v>
      </c>
      <c r="X45" s="4"/>
      <c r="Y45" s="4"/>
    </row>
    <row r="46" spans="2:25">
      <c r="B46" t="s">
        <v>13</v>
      </c>
      <c r="C46" s="4">
        <v>8167411.921676103</v>
      </c>
      <c r="D46" s="4">
        <v>9321926.123592129</v>
      </c>
      <c r="E46" s="4">
        <v>9690382.604305651</v>
      </c>
      <c r="F46" s="4">
        <v>11541704.229923191</v>
      </c>
      <c r="G46" s="4">
        <v>13425450.458572237</v>
      </c>
      <c r="H46" s="4">
        <v>14931009.820537787</v>
      </c>
      <c r="I46" s="4">
        <v>15973657.639464859</v>
      </c>
      <c r="J46" s="4">
        <v>18382003.293546334</v>
      </c>
      <c r="K46" s="4">
        <v>20660999.122522328</v>
      </c>
      <c r="L46" s="4">
        <v>24386739.268928878</v>
      </c>
      <c r="M46" s="4">
        <v>27324047.696320605</v>
      </c>
      <c r="N46" s="4">
        <v>28077608.693039078</v>
      </c>
      <c r="O46" s="4">
        <v>28205738.463572659</v>
      </c>
      <c r="P46" s="4">
        <v>29297681.295301288</v>
      </c>
      <c r="Q46" s="4">
        <v>29708437.007921342</v>
      </c>
      <c r="R46" s="4">
        <v>30738133.015998945</v>
      </c>
      <c r="S46" s="4">
        <v>34652837.378144793</v>
      </c>
      <c r="T46" s="4">
        <v>38571255.995095745</v>
      </c>
      <c r="U46" s="4">
        <v>40243037.274770714</v>
      </c>
      <c r="V46" s="4">
        <v>39674768.309833758</v>
      </c>
      <c r="W46" s="4">
        <v>40957718.798456602</v>
      </c>
      <c r="X46" s="4"/>
      <c r="Y46" s="4"/>
    </row>
    <row r="47" spans="2:25">
      <c r="B47" t="s">
        <v>14</v>
      </c>
      <c r="C47" s="4">
        <v>1056338.8746649357</v>
      </c>
      <c r="D47" s="4">
        <v>1171276.4295072902</v>
      </c>
      <c r="E47" s="4">
        <v>1232477.4920966909</v>
      </c>
      <c r="F47" s="4">
        <v>1492944.1178945345</v>
      </c>
      <c r="G47" s="4">
        <v>1788888.4882141526</v>
      </c>
      <c r="H47" s="4">
        <v>1957448.3430096284</v>
      </c>
      <c r="I47" s="4">
        <v>2137511.5694830096</v>
      </c>
      <c r="J47" s="4">
        <v>2465069.1764932144</v>
      </c>
      <c r="K47" s="4">
        <v>2767504.4775401778</v>
      </c>
      <c r="L47" s="4">
        <v>3230115.5145264626</v>
      </c>
      <c r="M47" s="4">
        <v>3399378.5534840673</v>
      </c>
      <c r="N47" s="4">
        <v>3562505.2588559133</v>
      </c>
      <c r="O47" s="4">
        <v>3696050.14844999</v>
      </c>
      <c r="P47" s="4">
        <v>3721070.2823554869</v>
      </c>
      <c r="Q47" s="4">
        <v>3941100.8137703897</v>
      </c>
      <c r="R47" s="4">
        <v>4153967.2809010376</v>
      </c>
      <c r="S47" s="4">
        <v>4696446.8164388835</v>
      </c>
      <c r="T47" s="4">
        <v>5325442.0444027744</v>
      </c>
      <c r="U47" s="4">
        <v>5635299.844938877</v>
      </c>
      <c r="V47" s="4">
        <v>5676775.6902624024</v>
      </c>
      <c r="W47" s="4">
        <v>5949533.0135948937</v>
      </c>
      <c r="X47" s="4"/>
      <c r="Y47" s="4"/>
    </row>
    <row r="48" spans="2:25">
      <c r="B48" t="s">
        <v>15</v>
      </c>
      <c r="C48" s="4">
        <v>817628.88704578509</v>
      </c>
      <c r="D48" s="4">
        <v>912390.46554397605</v>
      </c>
      <c r="E48" s="4">
        <v>949881.60061543644</v>
      </c>
      <c r="F48" s="4">
        <v>1107334.7517218997</v>
      </c>
      <c r="G48" s="4">
        <v>1334312.983063479</v>
      </c>
      <c r="H48" s="4">
        <v>1440656.0648131454</v>
      </c>
      <c r="I48" s="4">
        <v>1575973.940115154</v>
      </c>
      <c r="J48" s="4">
        <v>1775311.6247761231</v>
      </c>
      <c r="K48" s="4">
        <v>1999621.3623742382</v>
      </c>
      <c r="L48" s="4">
        <v>2242965.1533181877</v>
      </c>
      <c r="M48" s="4">
        <v>2513132.1144807856</v>
      </c>
      <c r="N48" s="4">
        <v>2616277.8118351302</v>
      </c>
      <c r="O48" s="4">
        <v>2628953.1571165845</v>
      </c>
      <c r="P48" s="4">
        <v>2646779.1761326073</v>
      </c>
      <c r="Q48" s="4">
        <v>2808192.9970069597</v>
      </c>
      <c r="R48" s="4">
        <v>2992493.3588162465</v>
      </c>
      <c r="S48" s="4">
        <v>3296695.6354500982</v>
      </c>
      <c r="T48" s="4">
        <v>3690028.0071640643</v>
      </c>
      <c r="U48" s="4">
        <v>4026582.7653768947</v>
      </c>
      <c r="V48" s="4">
        <v>3877405.5509477961</v>
      </c>
      <c r="W48" s="4">
        <v>4117630.0890699942</v>
      </c>
      <c r="X48" s="4"/>
      <c r="Y48" s="4"/>
    </row>
    <row r="49" spans="2:25">
      <c r="B49" t="s">
        <v>16</v>
      </c>
      <c r="C49" s="4">
        <v>3745327.130888416</v>
      </c>
      <c r="D49" s="4">
        <v>4102712.9686391884</v>
      </c>
      <c r="E49" s="4">
        <v>4299574.4834300959</v>
      </c>
      <c r="F49" s="4">
        <v>5104479.9442260768</v>
      </c>
      <c r="G49" s="4">
        <v>6196663.1807964612</v>
      </c>
      <c r="H49" s="4">
        <v>6983502.2177346656</v>
      </c>
      <c r="I49" s="4">
        <v>7622564.3984469846</v>
      </c>
      <c r="J49" s="4">
        <v>8815459.2333489601</v>
      </c>
      <c r="K49" s="4">
        <v>9718528.0011539441</v>
      </c>
      <c r="L49" s="4">
        <v>10989091.630305436</v>
      </c>
      <c r="M49" s="4">
        <v>12557979.637709904</v>
      </c>
      <c r="N49" s="4">
        <v>12574627.673001334</v>
      </c>
      <c r="O49" s="4">
        <v>12056386.955633286</v>
      </c>
      <c r="P49" s="4">
        <v>11673926.892887624</v>
      </c>
      <c r="Q49" s="4">
        <v>11827918.214272836</v>
      </c>
      <c r="R49" s="4">
        <v>12236588.414890677</v>
      </c>
      <c r="S49" s="4">
        <v>13393446.5640138</v>
      </c>
      <c r="T49" s="4">
        <v>14616950.945392041</v>
      </c>
      <c r="U49" s="4">
        <v>15417126.44092652</v>
      </c>
      <c r="V49" s="4">
        <v>14962737.249528205</v>
      </c>
      <c r="W49" s="4">
        <v>15954545.454545455</v>
      </c>
      <c r="X49" s="4"/>
      <c r="Y49" s="4"/>
    </row>
    <row r="50" spans="2:25">
      <c r="B50" t="s">
        <v>17</v>
      </c>
      <c r="C50" s="4">
        <v>448445.18168595916</v>
      </c>
      <c r="D50" s="4">
        <v>500486.81980455091</v>
      </c>
      <c r="E50" s="4">
        <v>518108.49470508337</v>
      </c>
      <c r="F50" s="4">
        <v>590314.08892575093</v>
      </c>
      <c r="G50" s="4">
        <v>691686.80057216354</v>
      </c>
      <c r="H50" s="4">
        <v>745483.39403555589</v>
      </c>
      <c r="I50" s="4">
        <v>789080.81208755542</v>
      </c>
      <c r="J50" s="4">
        <v>876618.22509105341</v>
      </c>
      <c r="K50" s="4">
        <v>962226.38923947932</v>
      </c>
      <c r="L50" s="4">
        <v>1070943.4688014616</v>
      </c>
      <c r="M50" s="4">
        <v>1143563.7613741541</v>
      </c>
      <c r="N50" s="4">
        <v>1210732.8741600856</v>
      </c>
      <c r="O50" s="4">
        <v>1276098.9506328658</v>
      </c>
      <c r="P50" s="4">
        <v>1324955.2245982233</v>
      </c>
      <c r="Q50" s="4">
        <v>1412955.4169220969</v>
      </c>
      <c r="R50" s="4">
        <v>1468975.7551717092</v>
      </c>
      <c r="S50" s="4">
        <v>1604816.5110045318</v>
      </c>
      <c r="T50" s="4">
        <v>1797651.2446960681</v>
      </c>
      <c r="U50" s="4">
        <v>1973194.8601444834</v>
      </c>
      <c r="V50" s="4">
        <v>1966012.765497097</v>
      </c>
      <c r="W50" s="4">
        <v>2087711.7065137692</v>
      </c>
      <c r="X50" s="4"/>
      <c r="Y50" s="4"/>
    </row>
    <row r="51" spans="2:25">
      <c r="B51" t="s">
        <v>18</v>
      </c>
      <c r="C51" s="4">
        <v>211201.66360150493</v>
      </c>
      <c r="D51" s="4">
        <v>223113.72351039152</v>
      </c>
      <c r="E51" s="4">
        <v>214933.94876972822</v>
      </c>
      <c r="F51" s="4">
        <v>245182.88798336399</v>
      </c>
      <c r="G51" s="4">
        <v>257972.42556465088</v>
      </c>
      <c r="H51" s="4">
        <v>269181.3013114084</v>
      </c>
      <c r="I51" s="4">
        <v>281790.5352613802</v>
      </c>
      <c r="J51" s="4">
        <v>310669.16687702091</v>
      </c>
      <c r="K51" s="4">
        <v>329607.05828615389</v>
      </c>
      <c r="L51" s="4">
        <v>383391.63150745857</v>
      </c>
      <c r="M51" s="4">
        <v>398669.35920089431</v>
      </c>
      <c r="N51" s="4">
        <v>407390.04483550298</v>
      </c>
      <c r="O51" s="4">
        <v>414752.44311420433</v>
      </c>
      <c r="P51" s="4">
        <v>437566.86259661271</v>
      </c>
      <c r="Q51" s="4">
        <v>467112.61764811946</v>
      </c>
      <c r="R51" s="4">
        <v>472798.19215559005</v>
      </c>
      <c r="S51" s="4">
        <v>512314.73801882373</v>
      </c>
      <c r="T51" s="4">
        <v>559145.60119240801</v>
      </c>
      <c r="U51" s="4">
        <v>597616.38599401398</v>
      </c>
      <c r="V51" s="4">
        <v>608284.3508468261</v>
      </c>
      <c r="W51" s="4">
        <v>638701.57344968931</v>
      </c>
      <c r="X51" s="4"/>
      <c r="Y51" s="4"/>
    </row>
    <row r="52" spans="2:25">
      <c r="B52" t="s">
        <v>19</v>
      </c>
      <c r="C52" s="4">
        <f>SUM(C34:C51)</f>
        <v>55813475.893404491</v>
      </c>
      <c r="D52" s="4">
        <f t="shared" ref="D52:W52" si="1">SUM(D34:D51)</f>
        <v>62419121.801113091</v>
      </c>
      <c r="E52" s="4">
        <f t="shared" si="1"/>
        <v>65171162.237207465</v>
      </c>
      <c r="F52" s="4">
        <f t="shared" si="1"/>
        <v>75899432.644573465</v>
      </c>
      <c r="G52" s="4">
        <f t="shared" si="1"/>
        <v>88701922.0367098</v>
      </c>
      <c r="H52" s="4">
        <f t="shared" si="1"/>
        <v>96229971.271621436</v>
      </c>
      <c r="I52" s="4">
        <f t="shared" si="1"/>
        <v>104263808.25309822</v>
      </c>
      <c r="J52" s="4">
        <f t="shared" si="1"/>
        <v>119223474.33077303</v>
      </c>
      <c r="K52" s="4">
        <f t="shared" si="1"/>
        <v>132720865.93824001</v>
      </c>
      <c r="L52" s="4">
        <f t="shared" si="1"/>
        <v>152602310.29052928</v>
      </c>
      <c r="M52" s="4">
        <f t="shared" si="1"/>
        <v>166132991.95845804</v>
      </c>
      <c r="N52" s="4">
        <f t="shared" si="1"/>
        <v>173834018.48713234</v>
      </c>
      <c r="O52" s="4">
        <f t="shared" si="1"/>
        <v>176285282.41558784</v>
      </c>
      <c r="P52" s="4">
        <f t="shared" si="1"/>
        <v>180256938.68474513</v>
      </c>
      <c r="Q52" s="4">
        <f t="shared" si="1"/>
        <v>185294435.82993761</v>
      </c>
      <c r="R52" s="4">
        <f t="shared" si="1"/>
        <v>190820465.66417846</v>
      </c>
      <c r="S52" s="4">
        <f t="shared" si="1"/>
        <v>213168127.12608033</v>
      </c>
      <c r="T52" s="4">
        <f t="shared" si="1"/>
        <v>237828098.51790419</v>
      </c>
      <c r="U52" s="4">
        <f t="shared" si="1"/>
        <v>251405755.2919116</v>
      </c>
      <c r="V52" s="4">
        <f t="shared" si="1"/>
        <v>245796791.7973868</v>
      </c>
      <c r="W52" s="4">
        <f t="shared" si="1"/>
        <v>257937019.94158167</v>
      </c>
      <c r="X52" s="4"/>
      <c r="Y52" s="4"/>
    </row>
    <row r="53" spans="2:25">
      <c r="B53" t="s">
        <v>20</v>
      </c>
      <c r="C53" s="4">
        <f t="shared" ref="C53:W53" si="2">C52/1000</f>
        <v>55813.475893404495</v>
      </c>
      <c r="D53" s="4">
        <f t="shared" si="2"/>
        <v>62419.121801113091</v>
      </c>
      <c r="E53" s="4">
        <f t="shared" si="2"/>
        <v>65171.162237207463</v>
      </c>
      <c r="F53" s="4">
        <f t="shared" si="2"/>
        <v>75899.432644573462</v>
      </c>
      <c r="G53" s="4">
        <f t="shared" si="2"/>
        <v>88701.922036709802</v>
      </c>
      <c r="H53" s="4">
        <f t="shared" si="2"/>
        <v>96229.971271621442</v>
      </c>
      <c r="I53" s="4">
        <f t="shared" si="2"/>
        <v>104263.80825309822</v>
      </c>
      <c r="J53" s="4">
        <f t="shared" si="2"/>
        <v>119223.47433077302</v>
      </c>
      <c r="K53" s="4">
        <f t="shared" si="2"/>
        <v>132720.86593823999</v>
      </c>
      <c r="L53" s="4">
        <f t="shared" si="2"/>
        <v>152602.31029052928</v>
      </c>
      <c r="M53" s="4">
        <f t="shared" si="2"/>
        <v>166132.99195845803</v>
      </c>
      <c r="N53" s="4">
        <f t="shared" si="2"/>
        <v>173834.01848713233</v>
      </c>
      <c r="O53" s="4">
        <f t="shared" si="2"/>
        <v>176285.28241558783</v>
      </c>
      <c r="P53" s="4">
        <f t="shared" si="2"/>
        <v>180256.93868474514</v>
      </c>
      <c r="Q53" s="4">
        <f t="shared" si="2"/>
        <v>185294.4358299376</v>
      </c>
      <c r="R53" s="4">
        <f t="shared" si="2"/>
        <v>190820.46566417845</v>
      </c>
      <c r="S53" s="4">
        <f t="shared" si="2"/>
        <v>213168.12712608033</v>
      </c>
      <c r="T53" s="4">
        <f t="shared" si="2"/>
        <v>237828.0985179042</v>
      </c>
      <c r="U53" s="4">
        <f t="shared" si="2"/>
        <v>251405.7552919116</v>
      </c>
      <c r="V53" s="4">
        <f t="shared" si="2"/>
        <v>245796.7917973868</v>
      </c>
      <c r="W53" s="4">
        <f t="shared" si="2"/>
        <v>257937.01994158168</v>
      </c>
    </row>
    <row r="56" spans="2:25">
      <c r="B56" s="17" t="s">
        <v>200</v>
      </c>
    </row>
    <row r="57" spans="2:25">
      <c r="B57" t="s">
        <v>199</v>
      </c>
    </row>
    <row r="59" spans="2:25">
      <c r="C59" s="3">
        <v>1955</v>
      </c>
      <c r="D59" s="3">
        <v>1957</v>
      </c>
      <c r="E59" s="3">
        <v>1959</v>
      </c>
      <c r="F59" s="3">
        <v>1961</v>
      </c>
      <c r="G59" s="3">
        <v>1963</v>
      </c>
      <c r="H59" s="3">
        <v>1965</v>
      </c>
      <c r="I59" s="3">
        <v>1967</v>
      </c>
      <c r="J59" s="3">
        <v>1969</v>
      </c>
      <c r="K59" s="3">
        <v>1971</v>
      </c>
      <c r="L59" s="3">
        <v>1973</v>
      </c>
      <c r="M59" s="3">
        <v>1975</v>
      </c>
      <c r="N59" s="3">
        <v>1977</v>
      </c>
      <c r="O59" s="3">
        <v>1979</v>
      </c>
      <c r="P59" s="3">
        <v>1981</v>
      </c>
      <c r="Q59" s="3">
        <v>1983</v>
      </c>
      <c r="R59" s="3">
        <v>1985</v>
      </c>
      <c r="S59" s="3">
        <v>1987</v>
      </c>
      <c r="T59" s="3">
        <v>1989</v>
      </c>
      <c r="U59" s="3">
        <v>1991</v>
      </c>
      <c r="V59" s="3">
        <v>1993</v>
      </c>
      <c r="W59" s="3">
        <v>1995</v>
      </c>
    </row>
    <row r="60" spans="2:25">
      <c r="B60" t="s">
        <v>1</v>
      </c>
      <c r="C60" s="29">
        <f>C8/C34</f>
        <v>4.4585601053660065E-2</v>
      </c>
      <c r="D60" s="29">
        <f t="shared" ref="D60:W60" si="3">D8/D34</f>
        <v>5.2779354116505521E-2</v>
      </c>
      <c r="E60" s="29">
        <f t="shared" si="3"/>
        <v>6.2921796253360751E-2</v>
      </c>
      <c r="F60" s="29">
        <f t="shared" si="3"/>
        <v>6.6782874403713735E-2</v>
      </c>
      <c r="G60" s="29">
        <f t="shared" si="3"/>
        <v>7.7738856373802956E-2</v>
      </c>
      <c r="H60" s="29">
        <f t="shared" si="3"/>
        <v>9.2541214197498542E-2</v>
      </c>
      <c r="I60" s="29">
        <f t="shared" si="3"/>
        <v>0.10725343581678154</v>
      </c>
      <c r="J60" s="29">
        <f t="shared" si="3"/>
        <v>0.1180338774681416</v>
      </c>
      <c r="K60" s="29">
        <f t="shared" si="3"/>
        <v>0.13782751717508446</v>
      </c>
      <c r="L60" s="29">
        <f t="shared" si="3"/>
        <v>0.17050863799825774</v>
      </c>
      <c r="M60" s="29">
        <f t="shared" si="3"/>
        <v>0.23397566426620317</v>
      </c>
      <c r="N60" s="29">
        <f t="shared" si="3"/>
        <v>0.33487937340002594</v>
      </c>
      <c r="O60" s="29">
        <f t="shared" si="3"/>
        <v>0.4733445398989764</v>
      </c>
      <c r="P60" s="29">
        <f t="shared" si="3"/>
        <v>0.59521179617887154</v>
      </c>
      <c r="Q60" s="29">
        <f t="shared" si="3"/>
        <v>0.75359649392283778</v>
      </c>
      <c r="R60" s="29">
        <f t="shared" si="3"/>
        <v>0.91205174764550168</v>
      </c>
      <c r="S60" s="29">
        <f t="shared" si="3"/>
        <v>1.0462358189733427</v>
      </c>
      <c r="T60" s="29">
        <f t="shared" si="3"/>
        <v>1.1885528288229013</v>
      </c>
      <c r="U60" s="29">
        <f t="shared" si="3"/>
        <v>1.3621210863692408</v>
      </c>
      <c r="V60" s="29">
        <f t="shared" si="3"/>
        <v>1.5312578736363835</v>
      </c>
      <c r="W60" s="29">
        <f t="shared" si="3"/>
        <v>1.6334995261429639</v>
      </c>
    </row>
    <row r="61" spans="2:25">
      <c r="B61" t="s">
        <v>2</v>
      </c>
      <c r="C61" s="29">
        <f t="shared" ref="C61:W61" si="4">C9/C35</f>
        <v>4.6850041764973115E-2</v>
      </c>
      <c r="D61" s="29">
        <f t="shared" si="4"/>
        <v>5.5536912751677846E-2</v>
      </c>
      <c r="E61" s="29">
        <f t="shared" si="4"/>
        <v>6.6084263074008359E-2</v>
      </c>
      <c r="F61" s="29">
        <f t="shared" si="4"/>
        <v>7.0670063505807762E-2</v>
      </c>
      <c r="G61" s="29">
        <f t="shared" si="4"/>
        <v>8.1744947333194054E-2</v>
      </c>
      <c r="H61" s="29">
        <f t="shared" si="4"/>
        <v>9.677033598002234E-2</v>
      </c>
      <c r="I61" s="29">
        <f t="shared" si="4"/>
        <v>0.1091663435945385</v>
      </c>
      <c r="J61" s="29">
        <f t="shared" si="4"/>
        <v>0.1210195504467475</v>
      </c>
      <c r="K61" s="29">
        <f t="shared" si="4"/>
        <v>0.13959308385482189</v>
      </c>
      <c r="L61" s="29">
        <f t="shared" si="4"/>
        <v>0.17338759610702667</v>
      </c>
      <c r="M61" s="29">
        <f t="shared" si="4"/>
        <v>0.23687906013054735</v>
      </c>
      <c r="N61" s="29">
        <f t="shared" si="4"/>
        <v>0.33838325699482197</v>
      </c>
      <c r="O61" s="29">
        <f t="shared" si="4"/>
        <v>0.46867173044091642</v>
      </c>
      <c r="P61" s="29">
        <f t="shared" si="4"/>
        <v>0.59416458613596979</v>
      </c>
      <c r="Q61" s="29">
        <f t="shared" si="4"/>
        <v>0.75356737804555984</v>
      </c>
      <c r="R61" s="29">
        <f t="shared" si="4"/>
        <v>0.91154832965572086</v>
      </c>
      <c r="S61" s="29">
        <f t="shared" si="4"/>
        <v>1.0488614100618947</v>
      </c>
      <c r="T61" s="29">
        <f t="shared" si="4"/>
        <v>1.1833473912156918</v>
      </c>
      <c r="U61" s="29">
        <f t="shared" si="4"/>
        <v>1.3576399111611646</v>
      </c>
      <c r="V61" s="29">
        <f t="shared" si="4"/>
        <v>1.5302841801259297</v>
      </c>
      <c r="W61" s="29">
        <f t="shared" si="4"/>
        <v>1.657065153757652</v>
      </c>
    </row>
    <row r="62" spans="2:25">
      <c r="B62" t="s">
        <v>3</v>
      </c>
      <c r="C62" s="29">
        <f t="shared" ref="C62:W62" si="5">C10/C36</f>
        <v>4.7830120606123086E-2</v>
      </c>
      <c r="D62" s="29">
        <f t="shared" si="5"/>
        <v>5.7449322276204515E-2</v>
      </c>
      <c r="E62" s="29">
        <f t="shared" si="5"/>
        <v>6.7130232760118105E-2</v>
      </c>
      <c r="F62" s="29">
        <f t="shared" si="5"/>
        <v>7.0718081482490799E-2</v>
      </c>
      <c r="G62" s="29">
        <f t="shared" si="5"/>
        <v>8.0350600074907574E-2</v>
      </c>
      <c r="H62" s="29">
        <f t="shared" si="5"/>
        <v>9.5062718577064498E-2</v>
      </c>
      <c r="I62" s="29">
        <f t="shared" si="5"/>
        <v>0.10850446030797616</v>
      </c>
      <c r="J62" s="29">
        <f t="shared" si="5"/>
        <v>0.11963534405208311</v>
      </c>
      <c r="K62" s="29">
        <f t="shared" si="5"/>
        <v>0.13984038875090091</v>
      </c>
      <c r="L62" s="29">
        <f t="shared" si="5"/>
        <v>0.1695655530538607</v>
      </c>
      <c r="M62" s="29">
        <f t="shared" si="5"/>
        <v>0.23161643816650684</v>
      </c>
      <c r="N62" s="29">
        <f t="shared" si="5"/>
        <v>0.33201756606839539</v>
      </c>
      <c r="O62" s="29">
        <f t="shared" si="5"/>
        <v>0.44549182522156522</v>
      </c>
      <c r="P62" s="29">
        <f t="shared" si="5"/>
        <v>0.55769790492241833</v>
      </c>
      <c r="Q62" s="29">
        <f t="shared" si="5"/>
        <v>0.73352600348139474</v>
      </c>
      <c r="R62" s="29">
        <f t="shared" si="5"/>
        <v>0.88977764623182487</v>
      </c>
      <c r="S62" s="29">
        <f t="shared" si="5"/>
        <v>1.0506100815096038</v>
      </c>
      <c r="T62" s="29">
        <f t="shared" si="5"/>
        <v>1.1855362765141957</v>
      </c>
      <c r="U62" s="29">
        <f t="shared" si="5"/>
        <v>1.361200240062993</v>
      </c>
      <c r="V62" s="29">
        <f t="shared" si="5"/>
        <v>1.5228009551170367</v>
      </c>
      <c r="W62" s="29">
        <f t="shared" si="5"/>
        <v>1.6350822401297298</v>
      </c>
    </row>
    <row r="63" spans="2:25">
      <c r="B63" t="s">
        <v>4</v>
      </c>
      <c r="C63" s="29">
        <f t="shared" ref="C63:W63" si="6">C11/C37</f>
        <v>4.3542104525711091E-2</v>
      </c>
      <c r="D63" s="29">
        <f t="shared" si="6"/>
        <v>5.0078899574240027E-2</v>
      </c>
      <c r="E63" s="29">
        <f t="shared" si="6"/>
        <v>6.0379587299963261E-2</v>
      </c>
      <c r="F63" s="29">
        <f t="shared" si="6"/>
        <v>6.3426633342414607E-2</v>
      </c>
      <c r="G63" s="29">
        <f t="shared" si="6"/>
        <v>7.4161687845611057E-2</v>
      </c>
      <c r="H63" s="29">
        <f t="shared" si="6"/>
        <v>8.8886144345812435E-2</v>
      </c>
      <c r="I63" s="29">
        <f t="shared" si="6"/>
        <v>0.10190273342369294</v>
      </c>
      <c r="J63" s="29">
        <f t="shared" si="6"/>
        <v>0.11173418260189164</v>
      </c>
      <c r="K63" s="29">
        <f t="shared" si="6"/>
        <v>0.13077143274660644</v>
      </c>
      <c r="L63" s="29">
        <f t="shared" si="6"/>
        <v>0.16114618561845095</v>
      </c>
      <c r="M63" s="29">
        <f t="shared" si="6"/>
        <v>0.22183952426263778</v>
      </c>
      <c r="N63" s="29">
        <f t="shared" si="6"/>
        <v>0.31960174562137922</v>
      </c>
      <c r="O63" s="29">
        <f t="shared" si="6"/>
        <v>0.45894360384331995</v>
      </c>
      <c r="P63" s="29">
        <f t="shared" si="6"/>
        <v>0.56341270500339646</v>
      </c>
      <c r="Q63" s="29">
        <f t="shared" si="6"/>
        <v>0.73595675082757139</v>
      </c>
      <c r="R63" s="29">
        <f t="shared" si="6"/>
        <v>0.90673409498427393</v>
      </c>
      <c r="S63" s="29">
        <f t="shared" si="6"/>
        <v>1.0673061728475788</v>
      </c>
      <c r="T63" s="29">
        <f t="shared" si="6"/>
        <v>1.2299051358449145</v>
      </c>
      <c r="U63" s="29">
        <f t="shared" si="6"/>
        <v>1.4475718955796655</v>
      </c>
      <c r="V63" s="29">
        <f t="shared" si="6"/>
        <v>1.6785207836088727</v>
      </c>
      <c r="W63" s="29">
        <f t="shared" si="6"/>
        <v>1.7407218427283664</v>
      </c>
    </row>
    <row r="64" spans="2:25">
      <c r="B64" t="s">
        <v>5</v>
      </c>
      <c r="C64" s="29">
        <f t="shared" ref="C64:W64" si="7">C12/C38</f>
        <v>4.148318807189897E-2</v>
      </c>
      <c r="D64" s="29">
        <f t="shared" si="7"/>
        <v>5.0975754419465912E-2</v>
      </c>
      <c r="E64" s="29">
        <f t="shared" si="7"/>
        <v>6.098316564693624E-2</v>
      </c>
      <c r="F64" s="29">
        <f t="shared" si="7"/>
        <v>6.4623523785887663E-2</v>
      </c>
      <c r="G64" s="29">
        <f t="shared" si="7"/>
        <v>7.4400811535103445E-2</v>
      </c>
      <c r="H64" s="29">
        <f t="shared" si="7"/>
        <v>8.7748291896639949E-2</v>
      </c>
      <c r="I64" s="29">
        <f t="shared" si="7"/>
        <v>0.10155891024187266</v>
      </c>
      <c r="J64" s="29">
        <f t="shared" si="7"/>
        <v>0.11163980114743126</v>
      </c>
      <c r="K64" s="29">
        <f t="shared" si="7"/>
        <v>0.13043211537576738</v>
      </c>
      <c r="L64" s="29">
        <f t="shared" si="7"/>
        <v>0.15850452594300718</v>
      </c>
      <c r="M64" s="29">
        <f t="shared" si="7"/>
        <v>0.21973143494747541</v>
      </c>
      <c r="N64" s="29">
        <f t="shared" si="7"/>
        <v>0.31966903596083673</v>
      </c>
      <c r="O64" s="29">
        <f t="shared" si="7"/>
        <v>0.46463840020693675</v>
      </c>
      <c r="P64" s="29">
        <f t="shared" si="7"/>
        <v>0.57609768231380465</v>
      </c>
      <c r="Q64" s="29">
        <f t="shared" si="7"/>
        <v>0.73707748383470206</v>
      </c>
      <c r="R64" s="29">
        <f t="shared" si="7"/>
        <v>0.9011553481024509</v>
      </c>
      <c r="S64" s="29">
        <f t="shared" si="7"/>
        <v>1.0624609292044662</v>
      </c>
      <c r="T64" s="29">
        <f t="shared" si="7"/>
        <v>1.212414030909811</v>
      </c>
      <c r="U64" s="29">
        <f t="shared" si="7"/>
        <v>1.4143216770236775</v>
      </c>
      <c r="V64" s="29">
        <f t="shared" si="7"/>
        <v>1.6148790704133469</v>
      </c>
      <c r="W64" s="29">
        <f t="shared" si="7"/>
        <v>1.7496567962659433</v>
      </c>
    </row>
    <row r="65" spans="2:23">
      <c r="B65" t="s">
        <v>6</v>
      </c>
      <c r="C65" s="29">
        <f t="shared" ref="C65:W65" si="8">C13/C39</f>
        <v>4.9229940094936052E-2</v>
      </c>
      <c r="D65" s="29">
        <f t="shared" si="8"/>
        <v>5.8651994840767899E-2</v>
      </c>
      <c r="E65" s="29">
        <f t="shared" si="8"/>
        <v>6.9793747017550062E-2</v>
      </c>
      <c r="F65" s="29">
        <f t="shared" si="8"/>
        <v>7.4442710023749539E-2</v>
      </c>
      <c r="G65" s="29">
        <f t="shared" si="8"/>
        <v>8.564073277592868E-2</v>
      </c>
      <c r="H65" s="29">
        <f t="shared" si="8"/>
        <v>0.10138178937299042</v>
      </c>
      <c r="I65" s="29">
        <f t="shared" si="8"/>
        <v>0.11612423429946962</v>
      </c>
      <c r="J65" s="29">
        <f t="shared" si="8"/>
        <v>0.12644999513774086</v>
      </c>
      <c r="K65" s="29">
        <f t="shared" si="8"/>
        <v>0.14493450646448072</v>
      </c>
      <c r="L65" s="29">
        <f t="shared" si="8"/>
        <v>0.17797264886305983</v>
      </c>
      <c r="M65" s="29">
        <f t="shared" si="8"/>
        <v>0.23696171307108926</v>
      </c>
      <c r="N65" s="29">
        <f t="shared" si="8"/>
        <v>0.33631439540489866</v>
      </c>
      <c r="O65" s="29">
        <f t="shared" si="8"/>
        <v>0.46808500365729128</v>
      </c>
      <c r="P65" s="29">
        <f t="shared" si="8"/>
        <v>0.5989266121642689</v>
      </c>
      <c r="Q65" s="29">
        <f t="shared" si="8"/>
        <v>0.75508665095421246</v>
      </c>
      <c r="R65" s="29">
        <f t="shared" si="8"/>
        <v>0.90936283320956879</v>
      </c>
      <c r="S65" s="29">
        <f t="shared" si="8"/>
        <v>1.0500299273193672</v>
      </c>
      <c r="T65" s="29">
        <f t="shared" si="8"/>
        <v>1.1867833568773452</v>
      </c>
      <c r="U65" s="29">
        <f t="shared" si="8"/>
        <v>1.3461640856425061</v>
      </c>
      <c r="V65" s="29">
        <f t="shared" si="8"/>
        <v>1.5180573334133773</v>
      </c>
      <c r="W65" s="29">
        <f t="shared" si="8"/>
        <v>1.6182199492255049</v>
      </c>
    </row>
    <row r="66" spans="2:23">
      <c r="B66" t="s">
        <v>7</v>
      </c>
      <c r="C66" s="29">
        <f t="shared" ref="C66:W66" si="9">C14/C40</f>
        <v>5.2498562507521759E-2</v>
      </c>
      <c r="D66" s="29">
        <f t="shared" si="9"/>
        <v>6.1106941464807815E-2</v>
      </c>
      <c r="E66" s="29">
        <f t="shared" si="9"/>
        <v>7.0774261636279506E-2</v>
      </c>
      <c r="F66" s="29">
        <f t="shared" si="9"/>
        <v>7.4372743476075143E-2</v>
      </c>
      <c r="G66" s="29">
        <f t="shared" si="9"/>
        <v>8.6053741733650782E-2</v>
      </c>
      <c r="H66" s="29">
        <f t="shared" si="9"/>
        <v>0.10028832309749747</v>
      </c>
      <c r="I66" s="29">
        <f t="shared" si="9"/>
        <v>0.1139043247897327</v>
      </c>
      <c r="J66" s="29">
        <f t="shared" si="9"/>
        <v>0.12461807547452174</v>
      </c>
      <c r="K66" s="29">
        <f t="shared" si="9"/>
        <v>0.14324994460222951</v>
      </c>
      <c r="L66" s="29">
        <f t="shared" si="9"/>
        <v>0.17499491442631487</v>
      </c>
      <c r="M66" s="29">
        <f t="shared" si="9"/>
        <v>0.24069168113396627</v>
      </c>
      <c r="N66" s="29">
        <f t="shared" si="9"/>
        <v>0.34175313844673166</v>
      </c>
      <c r="O66" s="29">
        <f t="shared" si="9"/>
        <v>0.47595250635080816</v>
      </c>
      <c r="P66" s="29">
        <f t="shared" si="9"/>
        <v>0.59833465098790062</v>
      </c>
      <c r="Q66" s="29">
        <f t="shared" si="9"/>
        <v>0.7689703176662992</v>
      </c>
      <c r="R66" s="29">
        <f t="shared" si="9"/>
        <v>0.92127217996702659</v>
      </c>
      <c r="S66" s="29">
        <f t="shared" si="9"/>
        <v>1.0444657461065003</v>
      </c>
      <c r="T66" s="29">
        <f t="shared" si="9"/>
        <v>1.1815005899337783</v>
      </c>
      <c r="U66" s="29">
        <f t="shared" si="9"/>
        <v>1.3558449459306987</v>
      </c>
      <c r="V66" s="29">
        <f t="shared" si="9"/>
        <v>1.5171241767970822</v>
      </c>
      <c r="W66" s="29">
        <f t="shared" si="9"/>
        <v>1.6487902248877715</v>
      </c>
    </row>
    <row r="67" spans="2:23">
      <c r="B67" t="s">
        <v>8</v>
      </c>
      <c r="C67" s="29">
        <f t="shared" ref="C67:W67" si="10">C15/C41</f>
        <v>5.4119393313376292E-2</v>
      </c>
      <c r="D67" s="29">
        <f t="shared" si="10"/>
        <v>6.5083826429980271E-2</v>
      </c>
      <c r="E67" s="29">
        <f t="shared" si="10"/>
        <v>7.5233242428591932E-2</v>
      </c>
      <c r="F67" s="29">
        <f t="shared" si="10"/>
        <v>7.9204288580044024E-2</v>
      </c>
      <c r="G67" s="29">
        <f t="shared" si="10"/>
        <v>9.102593166793424E-2</v>
      </c>
      <c r="H67" s="29">
        <f t="shared" si="10"/>
        <v>0.10295764078766917</v>
      </c>
      <c r="I67" s="29">
        <f t="shared" si="10"/>
        <v>0.11683305570041146</v>
      </c>
      <c r="J67" s="29">
        <f t="shared" si="10"/>
        <v>0.12679652338074782</v>
      </c>
      <c r="K67" s="29">
        <f t="shared" si="10"/>
        <v>0.1441933120161952</v>
      </c>
      <c r="L67" s="29">
        <f t="shared" si="10"/>
        <v>0.18010073061742257</v>
      </c>
      <c r="M67" s="29">
        <f t="shared" si="10"/>
        <v>0.24893724852287907</v>
      </c>
      <c r="N67" s="29">
        <f t="shared" si="10"/>
        <v>0.34989028425160135</v>
      </c>
      <c r="O67" s="29">
        <f t="shared" si="10"/>
        <v>0.48601871426584897</v>
      </c>
      <c r="P67" s="29">
        <f t="shared" si="10"/>
        <v>0.61131532159308088</v>
      </c>
      <c r="Q67" s="29">
        <f t="shared" si="10"/>
        <v>0.76748385619779902</v>
      </c>
      <c r="R67" s="29">
        <f t="shared" si="10"/>
        <v>0.91756803883153826</v>
      </c>
      <c r="S67" s="29">
        <f t="shared" si="10"/>
        <v>1.0430638937440366</v>
      </c>
      <c r="T67" s="29">
        <f t="shared" si="10"/>
        <v>1.177914632304089</v>
      </c>
      <c r="U67" s="29">
        <f t="shared" si="10"/>
        <v>1.3397047885606417</v>
      </c>
      <c r="V67" s="29">
        <f t="shared" si="10"/>
        <v>1.5115158129748976</v>
      </c>
      <c r="W67" s="29">
        <f t="shared" si="10"/>
        <v>1.6795316199981269</v>
      </c>
    </row>
    <row r="68" spans="2:23">
      <c r="B68" t="s">
        <v>9</v>
      </c>
      <c r="C68" s="29">
        <f t="shared" ref="C68:W68" si="11">C16/C42</f>
        <v>4.9193435603782948E-2</v>
      </c>
      <c r="D68" s="29">
        <f t="shared" si="11"/>
        <v>5.7057368758307699E-2</v>
      </c>
      <c r="E68" s="29">
        <f t="shared" si="11"/>
        <v>6.712745976132746E-2</v>
      </c>
      <c r="F68" s="29">
        <f t="shared" si="11"/>
        <v>7.1548690840009907E-2</v>
      </c>
      <c r="G68" s="29">
        <f t="shared" si="11"/>
        <v>8.2261850910991627E-2</v>
      </c>
      <c r="H68" s="29">
        <f t="shared" si="11"/>
        <v>9.7455855558251037E-2</v>
      </c>
      <c r="I68" s="29">
        <f t="shared" si="11"/>
        <v>0.11138615101695169</v>
      </c>
      <c r="J68" s="29">
        <f t="shared" si="11"/>
        <v>0.12220011925862853</v>
      </c>
      <c r="K68" s="29">
        <f t="shared" si="11"/>
        <v>0.14144490190215517</v>
      </c>
      <c r="L68" s="29">
        <f t="shared" si="11"/>
        <v>0.17444397990280069</v>
      </c>
      <c r="M68" s="29">
        <f t="shared" si="11"/>
        <v>0.23625551411722032</v>
      </c>
      <c r="N68" s="29">
        <f t="shared" si="11"/>
        <v>0.33782381530004169</v>
      </c>
      <c r="O68" s="29">
        <f t="shared" si="11"/>
        <v>0.47027954122117666</v>
      </c>
      <c r="P68" s="29">
        <f t="shared" si="11"/>
        <v>0.59302414509832579</v>
      </c>
      <c r="Q68" s="29">
        <f t="shared" si="11"/>
        <v>0.75149058265455992</v>
      </c>
      <c r="R68" s="29">
        <f t="shared" si="11"/>
        <v>0.91562568478483075</v>
      </c>
      <c r="S68" s="29">
        <f t="shared" si="11"/>
        <v>1.0519020617342025</v>
      </c>
      <c r="T68" s="29">
        <f t="shared" si="11"/>
        <v>1.1867554830935918</v>
      </c>
      <c r="U68" s="29">
        <f t="shared" si="11"/>
        <v>1.3650644012205977</v>
      </c>
      <c r="V68" s="29">
        <f t="shared" si="11"/>
        <v>1.5314283373141269</v>
      </c>
      <c r="W68" s="29">
        <f t="shared" si="11"/>
        <v>1.6751828886565274</v>
      </c>
    </row>
    <row r="69" spans="2:23">
      <c r="B69" t="s">
        <v>10</v>
      </c>
      <c r="C69" s="29">
        <f t="shared" ref="C69:W69" si="12">C17/C43</f>
        <v>4.7461936580046153E-2</v>
      </c>
      <c r="D69" s="29">
        <f t="shared" si="12"/>
        <v>5.5543229836214195E-2</v>
      </c>
      <c r="E69" s="29">
        <f t="shared" si="12"/>
        <v>6.5972917350673066E-2</v>
      </c>
      <c r="F69" s="29">
        <f t="shared" si="12"/>
        <v>7.023933036734839E-2</v>
      </c>
      <c r="G69" s="29">
        <f t="shared" si="12"/>
        <v>8.0570346668914161E-2</v>
      </c>
      <c r="H69" s="29">
        <f t="shared" si="12"/>
        <v>9.515097535844641E-2</v>
      </c>
      <c r="I69" s="29">
        <f t="shared" si="12"/>
        <v>0.10894574104450648</v>
      </c>
      <c r="J69" s="29">
        <f t="shared" si="12"/>
        <v>0.11958506765164989</v>
      </c>
      <c r="K69" s="29">
        <f t="shared" si="12"/>
        <v>0.13867086409074669</v>
      </c>
      <c r="L69" s="29">
        <f t="shared" si="12"/>
        <v>0.17104020062615646</v>
      </c>
      <c r="M69" s="29">
        <f t="shared" si="12"/>
        <v>0.23295170406023177</v>
      </c>
      <c r="N69" s="29">
        <f t="shared" si="12"/>
        <v>0.33299275131915995</v>
      </c>
      <c r="O69" s="29">
        <f t="shared" si="12"/>
        <v>0.46790967172006998</v>
      </c>
      <c r="P69" s="29">
        <f t="shared" si="12"/>
        <v>0.59362935113148263</v>
      </c>
      <c r="Q69" s="29">
        <f t="shared" si="12"/>
        <v>0.74781084797713049</v>
      </c>
      <c r="R69" s="29">
        <f t="shared" si="12"/>
        <v>0.90483343650612647</v>
      </c>
      <c r="S69" s="29">
        <f t="shared" si="12"/>
        <v>1.0507673424401325</v>
      </c>
      <c r="T69" s="29">
        <f t="shared" si="12"/>
        <v>1.1908956090933986</v>
      </c>
      <c r="U69" s="29">
        <f t="shared" si="12"/>
        <v>1.370307106184143</v>
      </c>
      <c r="V69" s="29">
        <f t="shared" si="12"/>
        <v>1.5424053837600675</v>
      </c>
      <c r="W69" s="29">
        <f t="shared" si="12"/>
        <v>1.7038721620249819</v>
      </c>
    </row>
    <row r="70" spans="2:23">
      <c r="B70" t="s">
        <v>11</v>
      </c>
      <c r="C70" s="29">
        <f t="shared" ref="C70:W70" si="13">C18/C44</f>
        <v>4.8980455308842388E-2</v>
      </c>
      <c r="D70" s="29">
        <f t="shared" si="13"/>
        <v>5.9479750449402555E-2</v>
      </c>
      <c r="E70" s="29">
        <f t="shared" si="13"/>
        <v>7.0316006327484082E-2</v>
      </c>
      <c r="F70" s="29">
        <f t="shared" si="13"/>
        <v>7.412070370419846E-2</v>
      </c>
      <c r="G70" s="29">
        <f t="shared" si="13"/>
        <v>8.3947169443157138E-2</v>
      </c>
      <c r="H70" s="29">
        <f t="shared" si="13"/>
        <v>9.7693215634446634E-2</v>
      </c>
      <c r="I70" s="29">
        <f t="shared" si="13"/>
        <v>0.11123154656053293</v>
      </c>
      <c r="J70" s="29">
        <f t="shared" si="13"/>
        <v>0.1219062411528042</v>
      </c>
      <c r="K70" s="29">
        <f t="shared" si="13"/>
        <v>0.14031600224861554</v>
      </c>
      <c r="L70" s="29">
        <f t="shared" si="13"/>
        <v>0.17664261200897965</v>
      </c>
      <c r="M70" s="29">
        <f t="shared" si="13"/>
        <v>0.24103595717460102</v>
      </c>
      <c r="N70" s="29">
        <f t="shared" si="13"/>
        <v>0.34326489479738187</v>
      </c>
      <c r="O70" s="29">
        <f t="shared" si="13"/>
        <v>0.47261251799120862</v>
      </c>
      <c r="P70" s="29">
        <f t="shared" si="13"/>
        <v>0.59044036724909921</v>
      </c>
      <c r="Q70" s="29">
        <f t="shared" si="13"/>
        <v>0.75366013132085197</v>
      </c>
      <c r="R70" s="29">
        <f t="shared" si="13"/>
        <v>0.90999190507636918</v>
      </c>
      <c r="S70" s="29">
        <f t="shared" si="13"/>
        <v>1.0530642761800939</v>
      </c>
      <c r="T70" s="29">
        <f t="shared" si="13"/>
        <v>1.193062382934869</v>
      </c>
      <c r="U70" s="29">
        <f t="shared" si="13"/>
        <v>1.3743195571597533</v>
      </c>
      <c r="V70" s="29">
        <f t="shared" si="13"/>
        <v>1.5554916978611504</v>
      </c>
      <c r="W70" s="29">
        <f t="shared" si="13"/>
        <v>1.6639914492585914</v>
      </c>
    </row>
    <row r="71" spans="2:23">
      <c r="B71" t="s">
        <v>12</v>
      </c>
      <c r="C71" s="29">
        <f t="shared" ref="C71:W71" si="14">C19/C45</f>
        <v>4.6747624718573702E-2</v>
      </c>
      <c r="D71" s="29">
        <f t="shared" si="14"/>
        <v>5.5712400578168321E-2</v>
      </c>
      <c r="E71" s="29">
        <f t="shared" si="14"/>
        <v>6.6213830932140463E-2</v>
      </c>
      <c r="F71" s="29">
        <f t="shared" si="14"/>
        <v>7.1121847948557762E-2</v>
      </c>
      <c r="G71" s="29">
        <f t="shared" si="14"/>
        <v>8.1961016221982583E-2</v>
      </c>
      <c r="H71" s="29">
        <f t="shared" si="14"/>
        <v>9.5955576301337761E-2</v>
      </c>
      <c r="I71" s="29">
        <f t="shared" si="14"/>
        <v>0.11088699685799523</v>
      </c>
      <c r="J71" s="29">
        <f t="shared" si="14"/>
        <v>0.12052735137457721</v>
      </c>
      <c r="K71" s="29">
        <f t="shared" si="14"/>
        <v>0.13970991314886513</v>
      </c>
      <c r="L71" s="29">
        <f t="shared" si="14"/>
        <v>0.17235728146913601</v>
      </c>
      <c r="M71" s="29">
        <f t="shared" si="14"/>
        <v>0.23668514269347105</v>
      </c>
      <c r="N71" s="29">
        <f t="shared" si="14"/>
        <v>0.33850600379286017</v>
      </c>
      <c r="O71" s="29">
        <f t="shared" si="14"/>
        <v>0.47475493907778071</v>
      </c>
      <c r="P71" s="29">
        <f t="shared" si="14"/>
        <v>0.59534342753644287</v>
      </c>
      <c r="Q71" s="29">
        <f t="shared" si="14"/>
        <v>0.75118778234669126</v>
      </c>
      <c r="R71" s="29">
        <f t="shared" si="14"/>
        <v>0.90783631848132462</v>
      </c>
      <c r="S71" s="29">
        <f t="shared" si="14"/>
        <v>1.0528599399354059</v>
      </c>
      <c r="T71" s="29">
        <f t="shared" si="14"/>
        <v>1.1947125412231667</v>
      </c>
      <c r="U71" s="29">
        <f t="shared" si="14"/>
        <v>1.3688990604083804</v>
      </c>
      <c r="V71" s="29">
        <f t="shared" si="14"/>
        <v>1.5445796954996125</v>
      </c>
      <c r="W71" s="29">
        <f t="shared" si="14"/>
        <v>1.6932519321421904</v>
      </c>
    </row>
    <row r="72" spans="2:23">
      <c r="B72" t="s">
        <v>13</v>
      </c>
      <c r="C72" s="29">
        <f t="shared" ref="C72:W72" si="15">C20/C46</f>
        <v>3.7308408078926047E-2</v>
      </c>
      <c r="D72" s="29">
        <f t="shared" si="15"/>
        <v>4.4143341426838026E-2</v>
      </c>
      <c r="E72" s="29">
        <f t="shared" si="15"/>
        <v>5.3474320616444131E-2</v>
      </c>
      <c r="F72" s="29">
        <f t="shared" si="15"/>
        <v>5.7823511829441912E-2</v>
      </c>
      <c r="G72" s="29">
        <f t="shared" si="15"/>
        <v>6.8664392223679122E-2</v>
      </c>
      <c r="H72" s="29">
        <f t="shared" si="15"/>
        <v>8.4578380082042853E-2</v>
      </c>
      <c r="I72" s="29">
        <f t="shared" si="15"/>
        <v>0.10098115240727928</v>
      </c>
      <c r="J72" s="29">
        <f t="shared" si="15"/>
        <v>0.11213997151552324</v>
      </c>
      <c r="K72" s="29">
        <f t="shared" si="15"/>
        <v>0.13108237161987038</v>
      </c>
      <c r="L72" s="29">
        <f t="shared" si="15"/>
        <v>0.16444179482907681</v>
      </c>
      <c r="M72" s="29">
        <f t="shared" si="15"/>
        <v>0.22584088582043704</v>
      </c>
      <c r="N72" s="29">
        <f t="shared" si="15"/>
        <v>0.32862536097510958</v>
      </c>
      <c r="O72" s="29">
        <f t="shared" si="15"/>
        <v>0.47019202904726998</v>
      </c>
      <c r="P72" s="29">
        <f t="shared" si="15"/>
        <v>0.59175863084761315</v>
      </c>
      <c r="Q72" s="29">
        <f t="shared" si="15"/>
        <v>0.7519989609691794</v>
      </c>
      <c r="R72" s="29">
        <f t="shared" si="15"/>
        <v>0.92112283075515289</v>
      </c>
      <c r="S72" s="29">
        <f t="shared" si="15"/>
        <v>1.0591846988776998</v>
      </c>
      <c r="T72" s="29">
        <f t="shared" si="15"/>
        <v>1.2015369328376431</v>
      </c>
      <c r="U72" s="29">
        <f t="shared" si="15"/>
        <v>1.4063773264686124</v>
      </c>
      <c r="V72" s="29">
        <f t="shared" si="15"/>
        <v>1.6006132707277296</v>
      </c>
      <c r="W72" s="29">
        <f t="shared" si="15"/>
        <v>1.8571841748338285</v>
      </c>
    </row>
    <row r="73" spans="2:23">
      <c r="B73" t="s">
        <v>14</v>
      </c>
      <c r="C73" s="29">
        <f t="shared" ref="C73:W73" si="16">C21/C47</f>
        <v>4.4907828857533E-2</v>
      </c>
      <c r="D73" s="29">
        <f t="shared" si="16"/>
        <v>5.3631904107058558E-2</v>
      </c>
      <c r="E73" s="29">
        <f t="shared" si="16"/>
        <v>6.37206376452574E-2</v>
      </c>
      <c r="F73" s="29">
        <f t="shared" si="16"/>
        <v>6.8388317465429435E-2</v>
      </c>
      <c r="G73" s="29">
        <f t="shared" si="16"/>
        <v>7.8378342057343287E-2</v>
      </c>
      <c r="H73" s="29">
        <f t="shared" si="16"/>
        <v>9.1414588015671233E-2</v>
      </c>
      <c r="I73" s="29">
        <f t="shared" si="16"/>
        <v>0.10586190995692417</v>
      </c>
      <c r="J73" s="29">
        <f t="shared" si="16"/>
        <v>0.11636633158845602</v>
      </c>
      <c r="K73" s="29">
        <f t="shared" si="16"/>
        <v>0.13530839960562377</v>
      </c>
      <c r="L73" s="29">
        <f t="shared" si="16"/>
        <v>0.16595527736740065</v>
      </c>
      <c r="M73" s="29">
        <f t="shared" si="16"/>
        <v>0.23139660083202354</v>
      </c>
      <c r="N73" s="29">
        <f t="shared" si="16"/>
        <v>0.33310783111289566</v>
      </c>
      <c r="O73" s="29">
        <f t="shared" si="16"/>
        <v>0.46945303111854059</v>
      </c>
      <c r="P73" s="29">
        <f t="shared" si="16"/>
        <v>0.59025509825013656</v>
      </c>
      <c r="Q73" s="29">
        <f t="shared" si="16"/>
        <v>0.74396105797384338</v>
      </c>
      <c r="R73" s="29">
        <f t="shared" si="16"/>
        <v>0.90235574293725618</v>
      </c>
      <c r="S73" s="29">
        <f t="shared" si="16"/>
        <v>1.0474966823346636</v>
      </c>
      <c r="T73" s="29">
        <f t="shared" si="16"/>
        <v>1.1846912069917015</v>
      </c>
      <c r="U73" s="29">
        <f t="shared" si="16"/>
        <v>1.3569896601556044</v>
      </c>
      <c r="V73" s="29">
        <f t="shared" si="16"/>
        <v>1.50338049582017</v>
      </c>
      <c r="W73" s="29">
        <f t="shared" si="16"/>
        <v>1.6570931561067117</v>
      </c>
    </row>
    <row r="74" spans="2:23">
      <c r="B74" t="s">
        <v>15</v>
      </c>
      <c r="C74" s="29">
        <f t="shared" ref="C74:W74" si="17">C22/C48</f>
        <v>4.8918716278796258E-2</v>
      </c>
      <c r="D74" s="29">
        <f t="shared" si="17"/>
        <v>5.7183697936222494E-2</v>
      </c>
      <c r="E74" s="29">
        <f t="shared" si="17"/>
        <v>6.8599846880991092E-2</v>
      </c>
      <c r="F74" s="29">
        <f t="shared" si="17"/>
        <v>7.3082037504409877E-2</v>
      </c>
      <c r="G74" s="29">
        <f t="shared" si="17"/>
        <v>8.6207440171883379E-2</v>
      </c>
      <c r="H74" s="29">
        <f t="shared" si="17"/>
        <v>0.10009803717068896</v>
      </c>
      <c r="I74" s="29">
        <f t="shared" si="17"/>
        <v>0.11553657234383341</v>
      </c>
      <c r="J74" s="29">
        <f t="shared" si="17"/>
        <v>0.12601773266934563</v>
      </c>
      <c r="K74" s="29">
        <f t="shared" si="17"/>
        <v>0.14491943410006944</v>
      </c>
      <c r="L74" s="29">
        <f t="shared" si="17"/>
        <v>0.18241523266469811</v>
      </c>
      <c r="M74" s="29">
        <f t="shared" si="17"/>
        <v>0.23998804256845629</v>
      </c>
      <c r="N74" s="29">
        <f t="shared" si="17"/>
        <v>0.3422924247436322</v>
      </c>
      <c r="O74" s="29">
        <f t="shared" si="17"/>
        <v>0.47740963511125445</v>
      </c>
      <c r="P74" s="29">
        <f t="shared" si="17"/>
        <v>0.60188879326592293</v>
      </c>
      <c r="Q74" s="29">
        <f t="shared" si="17"/>
        <v>0.75697280221896901</v>
      </c>
      <c r="R74" s="29">
        <f t="shared" si="17"/>
        <v>0.91288367954786931</v>
      </c>
      <c r="S74" s="29">
        <f t="shared" si="17"/>
        <v>1.0502056427795321</v>
      </c>
      <c r="T74" s="29">
        <f t="shared" si="17"/>
        <v>1.1899900483574903</v>
      </c>
      <c r="U74" s="29">
        <f t="shared" si="17"/>
        <v>1.3411974022601112</v>
      </c>
      <c r="V74" s="29">
        <f t="shared" si="17"/>
        <v>1.4950429825186855</v>
      </c>
      <c r="W74" s="29">
        <f t="shared" si="17"/>
        <v>1.6989619276151775</v>
      </c>
    </row>
    <row r="75" spans="2:23">
      <c r="B75" t="s">
        <v>16</v>
      </c>
      <c r="C75" s="29">
        <f t="shared" ref="C75:W75" si="18">C23/C49</f>
        <v>5.0217436654524446E-2</v>
      </c>
      <c r="D75" s="29">
        <f t="shared" si="18"/>
        <v>5.9645432252129253E-2</v>
      </c>
      <c r="E75" s="29">
        <f t="shared" si="18"/>
        <v>7.012688201803495E-2</v>
      </c>
      <c r="F75" s="29">
        <f t="shared" si="18"/>
        <v>7.4295254758546314E-2</v>
      </c>
      <c r="G75" s="29">
        <f t="shared" si="18"/>
        <v>8.5713620642498142E-2</v>
      </c>
      <c r="H75" s="29">
        <f t="shared" si="18"/>
        <v>0.10113627268478953</v>
      </c>
      <c r="I75" s="29">
        <f t="shared" si="18"/>
        <v>0.11411130594943737</v>
      </c>
      <c r="J75" s="29">
        <f t="shared" si="18"/>
        <v>0.12617596908579332</v>
      </c>
      <c r="K75" s="29">
        <f t="shared" si="18"/>
        <v>0.1444366729807233</v>
      </c>
      <c r="L75" s="29">
        <f t="shared" si="18"/>
        <v>0.18091467493167637</v>
      </c>
      <c r="M75" s="29">
        <f t="shared" si="18"/>
        <v>0.23681150070448415</v>
      </c>
      <c r="N75" s="29">
        <f t="shared" si="18"/>
        <v>0.33774152320811834</v>
      </c>
      <c r="O75" s="29">
        <f t="shared" si="18"/>
        <v>0.46710890352709405</v>
      </c>
      <c r="P75" s="29">
        <f t="shared" si="18"/>
        <v>0.59633758207722698</v>
      </c>
      <c r="Q75" s="29">
        <f t="shared" si="18"/>
        <v>0.75331097560975613</v>
      </c>
      <c r="R75" s="29">
        <f t="shared" si="18"/>
        <v>0.9122076309542696</v>
      </c>
      <c r="S75" s="29">
        <f t="shared" si="18"/>
        <v>1.051886889820066</v>
      </c>
      <c r="T75" s="29">
        <f t="shared" si="18"/>
        <v>1.1873336798165832</v>
      </c>
      <c r="U75" s="29">
        <f t="shared" si="18"/>
        <v>1.349736121322598</v>
      </c>
      <c r="V75" s="29">
        <f t="shared" si="18"/>
        <v>1.5051249402512061</v>
      </c>
      <c r="W75" s="29">
        <f t="shared" si="18"/>
        <v>1.6056543835203096</v>
      </c>
    </row>
    <row r="76" spans="2:23">
      <c r="B76" t="s">
        <v>17</v>
      </c>
      <c r="C76" s="29">
        <f t="shared" ref="C76:W76" si="19">C24/C50</f>
        <v>4.9641492997386592E-2</v>
      </c>
      <c r="D76" s="29">
        <f t="shared" si="19"/>
        <v>5.9250186132526347E-2</v>
      </c>
      <c r="E76" s="29">
        <f t="shared" si="19"/>
        <v>7.0354731689209568E-2</v>
      </c>
      <c r="F76" s="29">
        <f t="shared" si="19"/>
        <v>7.5738138871920185E-2</v>
      </c>
      <c r="G76" s="29">
        <f t="shared" si="19"/>
        <v>8.7690182209980289E-2</v>
      </c>
      <c r="H76" s="29">
        <f t="shared" si="19"/>
        <v>0.10200099969364229</v>
      </c>
      <c r="I76" s="29">
        <f t="shared" si="19"/>
        <v>0.11608475763946013</v>
      </c>
      <c r="J76" s="29">
        <f t="shared" si="19"/>
        <v>0.12612353195252884</v>
      </c>
      <c r="K76" s="29">
        <f t="shared" si="19"/>
        <v>0.14412152328842417</v>
      </c>
      <c r="L76" s="29">
        <f t="shared" si="19"/>
        <v>0.17897749593130932</v>
      </c>
      <c r="M76" s="29">
        <f t="shared" si="19"/>
        <v>0.24147409248816176</v>
      </c>
      <c r="N76" s="29">
        <f t="shared" si="19"/>
        <v>0.34401262850647057</v>
      </c>
      <c r="O76" s="29">
        <f t="shared" si="19"/>
        <v>0.48379135758860231</v>
      </c>
      <c r="P76" s="29">
        <f t="shared" si="19"/>
        <v>0.60685222313952125</v>
      </c>
      <c r="Q76" s="29">
        <f t="shared" si="19"/>
        <v>0.76388794364855206</v>
      </c>
      <c r="R76" s="29">
        <f t="shared" si="19"/>
        <v>0.91338982149359493</v>
      </c>
      <c r="S76" s="29">
        <f t="shared" si="19"/>
        <v>1.0457270830914653</v>
      </c>
      <c r="T76" s="29">
        <f t="shared" si="19"/>
        <v>1.1824315288327805</v>
      </c>
      <c r="U76" s="29">
        <f t="shared" si="19"/>
        <v>1.335385243305149</v>
      </c>
      <c r="V76" s="29">
        <f t="shared" si="19"/>
        <v>1.4872965941849552</v>
      </c>
      <c r="W76" s="29">
        <f t="shared" si="19"/>
        <v>1.654853958073041</v>
      </c>
    </row>
    <row r="77" spans="2:23">
      <c r="B77" t="s">
        <v>18</v>
      </c>
      <c r="C77" s="29">
        <f t="shared" ref="C77:W77" si="20">C25/C51</f>
        <v>3.0733331436214109E-2</v>
      </c>
      <c r="D77" s="29">
        <f t="shared" si="20"/>
        <v>3.6931282493332974E-2</v>
      </c>
      <c r="E77" s="29">
        <f t="shared" si="20"/>
        <v>4.4991890833845985E-2</v>
      </c>
      <c r="F77" s="29">
        <f t="shared" si="20"/>
        <v>4.8069616374555701E-2</v>
      </c>
      <c r="G77" s="29">
        <f t="shared" si="20"/>
        <v>5.8430212240523728E-2</v>
      </c>
      <c r="H77" s="29">
        <f t="shared" si="20"/>
        <v>7.2720371528087885E-2</v>
      </c>
      <c r="I77" s="29">
        <f t="shared" si="20"/>
        <v>9.162649831506206E-2</v>
      </c>
      <c r="J77" s="29">
        <f t="shared" si="20"/>
        <v>0.10361571646901782</v>
      </c>
      <c r="K77" s="29">
        <f t="shared" si="20"/>
        <v>0.12412019984683272</v>
      </c>
      <c r="L77" s="29">
        <f t="shared" si="20"/>
        <v>0.15213744885642175</v>
      </c>
      <c r="M77" s="29">
        <f t="shared" si="20"/>
        <v>0.21366439027331796</v>
      </c>
      <c r="N77" s="29">
        <f t="shared" si="20"/>
        <v>0.31536940871002006</v>
      </c>
      <c r="O77" s="29">
        <f t="shared" si="20"/>
        <v>0.45688243562433889</v>
      </c>
      <c r="P77" s="29">
        <f t="shared" si="20"/>
        <v>0.58250120184053289</v>
      </c>
      <c r="Q77" s="29">
        <f t="shared" si="20"/>
        <v>0.7485621646659204</v>
      </c>
      <c r="R77" s="29">
        <f t="shared" si="20"/>
        <v>0.9113859687035224</v>
      </c>
      <c r="S77" s="29">
        <f t="shared" si="20"/>
        <v>1.0611435677248304</v>
      </c>
      <c r="T77" s="29">
        <f t="shared" si="20"/>
        <v>1.2008727991916934</v>
      </c>
      <c r="U77" s="29">
        <f t="shared" si="20"/>
        <v>1.4088600593352441</v>
      </c>
      <c r="V77" s="29">
        <f t="shared" si="20"/>
        <v>1.6107696867898429</v>
      </c>
      <c r="W77" s="29">
        <f t="shared" si="20"/>
        <v>1.8014698271400473</v>
      </c>
    </row>
    <row r="78" spans="2:23">
      <c r="B78" t="s">
        <v>19</v>
      </c>
      <c r="C78" s="29">
        <f t="shared" ref="C78:W78" si="21">C26/C52</f>
        <v>4.6412560230724327E-2</v>
      </c>
      <c r="D78" s="29">
        <f t="shared" si="21"/>
        <v>5.4732252176749721E-2</v>
      </c>
      <c r="E78" s="29">
        <f t="shared" si="21"/>
        <v>6.4833266611758533E-2</v>
      </c>
      <c r="F78" s="29">
        <f t="shared" si="21"/>
        <v>6.8967248396358649E-2</v>
      </c>
      <c r="G78" s="29">
        <f t="shared" si="21"/>
        <v>7.985854907303179E-2</v>
      </c>
      <c r="H78" s="29">
        <f t="shared" si="21"/>
        <v>9.4593325222405114E-2</v>
      </c>
      <c r="I78" s="29">
        <f t="shared" si="21"/>
        <v>0.10890666714011119</v>
      </c>
      <c r="J78" s="29">
        <f t="shared" si="21"/>
        <v>0.1196951149705877</v>
      </c>
      <c r="K78" s="29">
        <f t="shared" si="21"/>
        <v>0.1386601321366665</v>
      </c>
      <c r="L78" s="29">
        <f t="shared" si="21"/>
        <v>0.17158403439848183</v>
      </c>
      <c r="M78" s="29">
        <f t="shared" si="21"/>
        <v>0.2337651233237408</v>
      </c>
      <c r="N78" s="29">
        <f t="shared" si="21"/>
        <v>0.3350441769814746</v>
      </c>
      <c r="O78" s="29">
        <f t="shared" si="21"/>
        <v>0.47021323869165083</v>
      </c>
      <c r="P78" s="29">
        <f t="shared" si="21"/>
        <v>0.59216798510254209</v>
      </c>
      <c r="Q78" s="29">
        <f t="shared" si="21"/>
        <v>0.75181976231252257</v>
      </c>
      <c r="R78" s="29">
        <f t="shared" si="21"/>
        <v>0.91247966053639185</v>
      </c>
      <c r="S78" s="29">
        <f t="shared" si="21"/>
        <v>1.0520913781001298</v>
      </c>
      <c r="T78" s="29">
        <f t="shared" si="21"/>
        <v>1.1917259104118632</v>
      </c>
      <c r="U78" s="29">
        <f t="shared" si="21"/>
        <v>1.3724942564495797</v>
      </c>
      <c r="V78" s="29">
        <f t="shared" si="21"/>
        <v>1.5468068003279936</v>
      </c>
      <c r="W78" s="29">
        <f t="shared" si="21"/>
        <v>1.6992325368421251</v>
      </c>
    </row>
    <row r="81" spans="2:25">
      <c r="B81" s="2" t="s">
        <v>204</v>
      </c>
    </row>
    <row r="82" spans="2:25">
      <c r="B82" t="s">
        <v>53</v>
      </c>
    </row>
    <row r="83" spans="2:25">
      <c r="C83" s="4">
        <f>C85*166.386/1000</f>
        <v>60728</v>
      </c>
      <c r="D83" s="4"/>
    </row>
    <row r="84" spans="2:25">
      <c r="C84" s="3">
        <v>1955</v>
      </c>
      <c r="D84" s="3">
        <v>1957</v>
      </c>
      <c r="E84" s="3">
        <v>1959</v>
      </c>
      <c r="F84" s="3">
        <v>1961</v>
      </c>
      <c r="G84" s="3">
        <v>1963</v>
      </c>
      <c r="H84" s="3">
        <v>1965</v>
      </c>
      <c r="I84" s="3">
        <v>1967</v>
      </c>
      <c r="J84" s="3">
        <v>1969</v>
      </c>
      <c r="K84" s="3">
        <v>1971</v>
      </c>
      <c r="L84" s="3">
        <v>1973</v>
      </c>
      <c r="M84" s="3">
        <v>1975</v>
      </c>
      <c r="N84" s="3">
        <v>1977</v>
      </c>
      <c r="O84" s="3">
        <v>1979</v>
      </c>
      <c r="P84" s="3">
        <v>1981</v>
      </c>
      <c r="Q84" s="3">
        <v>1983</v>
      </c>
      <c r="R84" s="3">
        <v>1985</v>
      </c>
      <c r="S84" s="3">
        <v>1987</v>
      </c>
      <c r="T84" s="3">
        <v>1989</v>
      </c>
      <c r="U84" s="3">
        <v>1991</v>
      </c>
      <c r="V84" s="3">
        <v>1993</v>
      </c>
      <c r="W84" s="3">
        <v>1995</v>
      </c>
      <c r="X84" s="3"/>
      <c r="Y84" s="3"/>
    </row>
    <row r="85" spans="2:25">
      <c r="B85" t="s">
        <v>1</v>
      </c>
      <c r="C85" s="4">
        <v>364982.63075018331</v>
      </c>
      <c r="D85" s="4">
        <v>472149.09908285551</v>
      </c>
      <c r="E85" s="4">
        <v>583847.19868258154</v>
      </c>
      <c r="F85" s="4">
        <v>713064.80112509476</v>
      </c>
      <c r="G85" s="4">
        <v>948499.27277535363</v>
      </c>
      <c r="H85" s="4">
        <v>1207259.0241967472</v>
      </c>
      <c r="I85" s="4">
        <v>1524118.6157489212</v>
      </c>
      <c r="J85" s="4">
        <v>1906771.0023679878</v>
      </c>
      <c r="K85" s="4">
        <v>2469017.8260190161</v>
      </c>
      <c r="L85" s="4">
        <v>3479523.5176036446</v>
      </c>
      <c r="M85" s="4">
        <v>4962292.5005709613</v>
      </c>
      <c r="N85" s="4">
        <v>7540159.6288149245</v>
      </c>
      <c r="O85" s="4">
        <v>10607983.844794635</v>
      </c>
      <c r="P85" s="4">
        <v>13705377.856310027</v>
      </c>
      <c r="Q85" s="4">
        <v>18022495.883067083</v>
      </c>
      <c r="R85" s="4">
        <v>22755057.516858388</v>
      </c>
      <c r="S85" s="4">
        <v>29438810.957652688</v>
      </c>
      <c r="T85" s="4">
        <v>37406746.961883813</v>
      </c>
      <c r="U85" s="4">
        <v>46162453.571814932</v>
      </c>
      <c r="V85" s="4">
        <v>50828507.206135131</v>
      </c>
      <c r="W85" s="4">
        <v>57314143.016840361</v>
      </c>
      <c r="X85" s="4"/>
      <c r="Y85" s="4"/>
    </row>
    <row r="86" spans="2:25">
      <c r="B86" t="s">
        <v>2</v>
      </c>
      <c r="C86" s="4">
        <v>99786.039690839374</v>
      </c>
      <c r="D86" s="4">
        <v>134849.08586058923</v>
      </c>
      <c r="E86" s="4">
        <v>165116.05543735652</v>
      </c>
      <c r="F86" s="4">
        <v>203839.26532280361</v>
      </c>
      <c r="G86" s="4">
        <v>276730.01334246877</v>
      </c>
      <c r="H86" s="4">
        <v>344229.68278581131</v>
      </c>
      <c r="I86" s="4">
        <v>421525.84953060956</v>
      </c>
      <c r="J86" s="4">
        <v>526576.75525585096</v>
      </c>
      <c r="K86" s="4">
        <v>645012.20054571901</v>
      </c>
      <c r="L86" s="4">
        <v>897473.34511317057</v>
      </c>
      <c r="M86" s="4">
        <v>1302489.3921363577</v>
      </c>
      <c r="N86" s="4">
        <v>1957268.0393783133</v>
      </c>
      <c r="O86" s="4">
        <v>2779494.6690226342</v>
      </c>
      <c r="P86" s="4">
        <v>3624878.2950488627</v>
      </c>
      <c r="Q86" s="4">
        <v>4794471.8906638781</v>
      </c>
      <c r="R86" s="4">
        <v>5981651.1004531635</v>
      </c>
      <c r="S86" s="4">
        <v>7817731.0591035299</v>
      </c>
      <c r="T86" s="4">
        <v>9846814.0348346625</v>
      </c>
      <c r="U86" s="4">
        <v>11855095.981633071</v>
      </c>
      <c r="V86" s="4">
        <v>12756403.783972209</v>
      </c>
      <c r="W86" s="4">
        <v>14835779.452598175</v>
      </c>
      <c r="X86" s="4"/>
      <c r="Y86" s="4"/>
    </row>
    <row r="87" spans="2:25">
      <c r="B87" t="s">
        <v>3</v>
      </c>
      <c r="C87" s="4">
        <v>94695.467166708739</v>
      </c>
      <c r="D87" s="4">
        <v>126519.05809383001</v>
      </c>
      <c r="E87" s="4">
        <v>153666.77484884544</v>
      </c>
      <c r="F87" s="4">
        <v>187437.6449941702</v>
      </c>
      <c r="G87" s="4">
        <v>246012.2846874136</v>
      </c>
      <c r="H87" s="4">
        <v>308102.84519130213</v>
      </c>
      <c r="I87" s="4">
        <v>387538.61502770666</v>
      </c>
      <c r="J87" s="4">
        <v>483045.4485353335</v>
      </c>
      <c r="K87" s="4">
        <v>589202.21653264097</v>
      </c>
      <c r="L87" s="4">
        <v>825111.48774536315</v>
      </c>
      <c r="M87" s="4">
        <v>1210780.9551284362</v>
      </c>
      <c r="N87" s="4">
        <v>1731269.4577668793</v>
      </c>
      <c r="O87" s="4">
        <v>2418009.9287199648</v>
      </c>
      <c r="P87" s="4">
        <v>3151659.3944202038</v>
      </c>
      <c r="Q87" s="4">
        <v>4030230.9088505046</v>
      </c>
      <c r="R87" s="4">
        <v>5041175.3392713331</v>
      </c>
      <c r="S87" s="4">
        <v>6380025.9637229089</v>
      </c>
      <c r="T87" s="4">
        <v>7608993.5451299986</v>
      </c>
      <c r="U87" s="4">
        <v>8805380.2603584453</v>
      </c>
      <c r="V87" s="4">
        <v>9454533.4343033656</v>
      </c>
      <c r="W87" s="4">
        <v>10632342.865385309</v>
      </c>
      <c r="X87" s="4"/>
      <c r="Y87" s="4"/>
    </row>
    <row r="88" spans="2:25">
      <c r="B88" t="s">
        <v>4</v>
      </c>
      <c r="C88" s="4">
        <v>49956.126116379986</v>
      </c>
      <c r="D88" s="4">
        <v>65414.157441130868</v>
      </c>
      <c r="E88" s="4">
        <v>83757.046866923905</v>
      </c>
      <c r="F88" s="4">
        <v>104059.23575300806</v>
      </c>
      <c r="G88" s="4">
        <v>142331.68656016732</v>
      </c>
      <c r="H88" s="4">
        <v>187473.70572043321</v>
      </c>
      <c r="I88" s="4">
        <v>247592.94652194297</v>
      </c>
      <c r="J88" s="4">
        <v>323248.35022177349</v>
      </c>
      <c r="K88" s="4">
        <v>427511.93009027204</v>
      </c>
      <c r="L88" s="4">
        <v>609318.09166636621</v>
      </c>
      <c r="M88" s="4">
        <v>878589.54479343223</v>
      </c>
      <c r="N88" s="4">
        <v>1340070.6790234756</v>
      </c>
      <c r="O88" s="4">
        <v>1980833.7239912013</v>
      </c>
      <c r="P88" s="4">
        <v>2667508.0836128038</v>
      </c>
      <c r="Q88" s="4">
        <v>3673031.3848520909</v>
      </c>
      <c r="R88" s="4">
        <v>4903020.6868366329</v>
      </c>
      <c r="S88" s="4">
        <v>6574465.3997331504</v>
      </c>
      <c r="T88" s="4">
        <v>8271783.6837233901</v>
      </c>
      <c r="U88" s="4">
        <v>10140690.923515201</v>
      </c>
      <c r="V88" s="4">
        <v>11353437.188224971</v>
      </c>
      <c r="W88" s="4">
        <v>13056717.512290698</v>
      </c>
      <c r="X88" s="4"/>
      <c r="Y88" s="4"/>
    </row>
    <row r="89" spans="2:25">
      <c r="B89" t="s">
        <v>5</v>
      </c>
      <c r="C89" s="4">
        <v>57588.979842054025</v>
      </c>
      <c r="D89" s="4">
        <v>85271.59736997103</v>
      </c>
      <c r="E89" s="4">
        <v>104990.80451480293</v>
      </c>
      <c r="F89" s="4">
        <v>129824.62466794081</v>
      </c>
      <c r="G89" s="4">
        <v>179209.78928515621</v>
      </c>
      <c r="H89" s="4">
        <v>234653.15591456013</v>
      </c>
      <c r="I89" s="4">
        <v>313019.12420516153</v>
      </c>
      <c r="J89" s="4">
        <v>407888.88488214154</v>
      </c>
      <c r="K89" s="4">
        <v>565888.95700359414</v>
      </c>
      <c r="L89" s="4">
        <v>817701.00849831116</v>
      </c>
      <c r="M89" s="4">
        <v>1158468.8615628721</v>
      </c>
      <c r="N89" s="4">
        <v>1831277.871936341</v>
      </c>
      <c r="O89" s="4">
        <v>2847703.5327491495</v>
      </c>
      <c r="P89" s="4">
        <v>3777721.683314702</v>
      </c>
      <c r="Q89" s="4">
        <v>4979048.7180411816</v>
      </c>
      <c r="R89" s="4">
        <v>6336717.0314810146</v>
      </c>
      <c r="S89" s="4">
        <v>8564073.900448354</v>
      </c>
      <c r="T89" s="4">
        <v>11088889.690238362</v>
      </c>
      <c r="U89" s="4">
        <v>13133142.21148414</v>
      </c>
      <c r="V89" s="4">
        <v>14901782.601901602</v>
      </c>
      <c r="W89" s="4">
        <v>17832822.473044608</v>
      </c>
      <c r="X89" s="4"/>
      <c r="Y89" s="4"/>
    </row>
    <row r="90" spans="2:25">
      <c r="B90" t="s">
        <v>6</v>
      </c>
      <c r="C90" s="4">
        <v>44631.158871539672</v>
      </c>
      <c r="D90" s="4">
        <v>59271.813734328607</v>
      </c>
      <c r="E90" s="4">
        <v>74441.359248975277</v>
      </c>
      <c r="F90" s="4">
        <v>90969.192119529296</v>
      </c>
      <c r="G90" s="4">
        <v>120532.97753416754</v>
      </c>
      <c r="H90" s="4">
        <v>150998.28110538147</v>
      </c>
      <c r="I90" s="4">
        <v>187179.20978928515</v>
      </c>
      <c r="J90" s="4">
        <v>230103.4942843749</v>
      </c>
      <c r="K90" s="4">
        <v>288215.35465724283</v>
      </c>
      <c r="L90" s="4">
        <v>385975.98355630884</v>
      </c>
      <c r="M90" s="4">
        <v>554974.5771879846</v>
      </c>
      <c r="N90" s="4">
        <v>832654.18965537974</v>
      </c>
      <c r="O90" s="4">
        <v>1181475.6049186832</v>
      </c>
      <c r="P90" s="4">
        <v>1543387.0638154654</v>
      </c>
      <c r="Q90" s="4">
        <v>1974192.5402377604</v>
      </c>
      <c r="R90" s="4">
        <v>2460206.9885687497</v>
      </c>
      <c r="S90" s="4">
        <v>3129253.6631687763</v>
      </c>
      <c r="T90" s="4">
        <v>3866755.6164581156</v>
      </c>
      <c r="U90" s="4">
        <v>4536733.8598199366</v>
      </c>
      <c r="V90" s="4">
        <v>4926129.6022501895</v>
      </c>
      <c r="W90" s="4">
        <v>5580649.8142872592</v>
      </c>
      <c r="X90" s="4"/>
      <c r="Y90" s="4"/>
    </row>
    <row r="91" spans="2:25">
      <c r="B91" t="s">
        <v>7</v>
      </c>
      <c r="C91" s="4">
        <v>220463.260130059</v>
      </c>
      <c r="D91" s="4">
        <v>288317.52671498805</v>
      </c>
      <c r="E91" s="4">
        <v>341194.57165867323</v>
      </c>
      <c r="F91" s="4">
        <v>409072.87872777763</v>
      </c>
      <c r="G91" s="4">
        <v>554127.15012080339</v>
      </c>
      <c r="H91" s="4">
        <v>687034.96688423306</v>
      </c>
      <c r="I91" s="4">
        <v>824979.26508239878</v>
      </c>
      <c r="J91" s="4">
        <v>1009435.8900388253</v>
      </c>
      <c r="K91" s="4">
        <v>1234785.3785775246</v>
      </c>
      <c r="L91" s="4">
        <v>1684156.1189042348</v>
      </c>
      <c r="M91" s="4">
        <v>2398386.8835118343</v>
      </c>
      <c r="N91" s="4">
        <v>3570384.5275443848</v>
      </c>
      <c r="O91" s="4">
        <v>5007476.5905785346</v>
      </c>
      <c r="P91" s="4">
        <v>6402828.3629632303</v>
      </c>
      <c r="Q91" s="4">
        <v>8407954.9962136243</v>
      </c>
      <c r="R91" s="4">
        <v>10596811.029774141</v>
      </c>
      <c r="S91" s="4">
        <v>13815321.000564953</v>
      </c>
      <c r="T91" s="4">
        <v>17095861.430649213</v>
      </c>
      <c r="U91" s="4">
        <v>20596173.956943493</v>
      </c>
      <c r="V91" s="4">
        <v>22989169.761879005</v>
      </c>
      <c r="W91" s="4">
        <v>25883229.358239274</v>
      </c>
      <c r="X91" s="4"/>
      <c r="Y91" s="4"/>
    </row>
    <row r="92" spans="2:25">
      <c r="B92" t="s">
        <v>8</v>
      </c>
      <c r="C92" s="4">
        <v>122444.19602610798</v>
      </c>
      <c r="D92" s="4">
        <v>165897.37117305544</v>
      </c>
      <c r="E92" s="4">
        <v>197438.48641111632</v>
      </c>
      <c r="F92" s="4">
        <v>235206.0870505932</v>
      </c>
      <c r="G92" s="4">
        <v>312706.59791088197</v>
      </c>
      <c r="H92" s="4">
        <v>374875.2899883404</v>
      </c>
      <c r="I92" s="4">
        <v>451582.46487084252</v>
      </c>
      <c r="J92" s="4">
        <v>564494.60892142367</v>
      </c>
      <c r="K92" s="4">
        <v>701315.01448439178</v>
      </c>
      <c r="L92" s="4">
        <v>1019701.1767817003</v>
      </c>
      <c r="M92" s="4">
        <v>1439448.0304833339</v>
      </c>
      <c r="N92" s="4">
        <v>2126188.5014364189</v>
      </c>
      <c r="O92" s="4">
        <v>2935878.0185832945</v>
      </c>
      <c r="P92" s="4">
        <v>3653570.612912144</v>
      </c>
      <c r="Q92" s="4">
        <v>4782319.425913238</v>
      </c>
      <c r="R92" s="4">
        <v>6024112.6056278776</v>
      </c>
      <c r="S92" s="4">
        <v>7771399.035976585</v>
      </c>
      <c r="T92" s="4">
        <v>10060185.352132993</v>
      </c>
      <c r="U92" s="4">
        <v>12273370.355678964</v>
      </c>
      <c r="V92" s="4">
        <v>13594352.89026721</v>
      </c>
      <c r="W92" s="4">
        <v>15797723.366148595</v>
      </c>
      <c r="X92" s="4"/>
      <c r="Y92" s="4"/>
    </row>
    <row r="93" spans="2:25">
      <c r="B93" t="s">
        <v>9</v>
      </c>
      <c r="C93" s="4">
        <v>522327.59967785748</v>
      </c>
      <c r="D93" s="4">
        <v>678590.74681764096</v>
      </c>
      <c r="E93" s="4">
        <v>849458.4880939502</v>
      </c>
      <c r="F93" s="4">
        <v>1090584.5443727237</v>
      </c>
      <c r="G93" s="4">
        <v>1468579.0871828161</v>
      </c>
      <c r="H93" s="4">
        <v>1896241.2702991839</v>
      </c>
      <c r="I93" s="4">
        <v>2384948.2528578127</v>
      </c>
      <c r="J93" s="4">
        <v>3011948.1206351495</v>
      </c>
      <c r="K93" s="4">
        <v>3851826.4757852224</v>
      </c>
      <c r="L93" s="4">
        <v>5421664.0823146179</v>
      </c>
      <c r="M93" s="4">
        <v>7947784.0683711376</v>
      </c>
      <c r="N93" s="4">
        <v>11857427.90859808</v>
      </c>
      <c r="O93" s="4">
        <v>16564825.165578833</v>
      </c>
      <c r="P93" s="4">
        <v>21484590.049643602</v>
      </c>
      <c r="Q93" s="4">
        <v>28147019.580974359</v>
      </c>
      <c r="R93" s="4">
        <v>35046542.377363481</v>
      </c>
      <c r="S93" s="4">
        <v>45794381.738848217</v>
      </c>
      <c r="T93" s="4">
        <v>57499945.90891061</v>
      </c>
      <c r="U93" s="4">
        <v>69857139.422787979</v>
      </c>
      <c r="V93" s="4">
        <v>75091798.588823587</v>
      </c>
      <c r="W93" s="4">
        <v>88329372.663565442</v>
      </c>
      <c r="X93" s="4"/>
      <c r="Y93" s="4"/>
    </row>
    <row r="94" spans="2:25">
      <c r="B94" t="s">
        <v>10</v>
      </c>
      <c r="C94" s="4">
        <v>247040.01538590988</v>
      </c>
      <c r="D94" s="4">
        <v>329949.63518565265</v>
      </c>
      <c r="E94" s="4">
        <v>414554.10911975772</v>
      </c>
      <c r="F94" s="4">
        <v>503996.73049415217</v>
      </c>
      <c r="G94" s="4">
        <v>674287.50015025306</v>
      </c>
      <c r="H94" s="4">
        <v>857812.5563448848</v>
      </c>
      <c r="I94" s="4">
        <v>1079003.0411212484</v>
      </c>
      <c r="J94" s="4">
        <v>1360384.8881516473</v>
      </c>
      <c r="K94" s="4">
        <v>1758789.8020266129</v>
      </c>
      <c r="L94" s="4">
        <v>2547059.2477732501</v>
      </c>
      <c r="M94" s="4">
        <v>3735482.5526186102</v>
      </c>
      <c r="N94" s="4">
        <v>5747592.9465219434</v>
      </c>
      <c r="O94" s="4">
        <v>8240284.6393326363</v>
      </c>
      <c r="P94" s="4">
        <v>10845840.39522556</v>
      </c>
      <c r="Q94" s="4">
        <v>14402449.725337468</v>
      </c>
      <c r="R94" s="4">
        <v>18108254.300241604</v>
      </c>
      <c r="S94" s="4">
        <v>23949322.65935836</v>
      </c>
      <c r="T94" s="4">
        <v>30587964.131597612</v>
      </c>
      <c r="U94" s="4">
        <v>36992535.429663554</v>
      </c>
      <c r="V94" s="4">
        <v>39959479.763922445</v>
      </c>
      <c r="W94" s="4">
        <v>47201038.548916377</v>
      </c>
      <c r="X94" s="4"/>
      <c r="Y94" s="4"/>
    </row>
    <row r="95" spans="2:25">
      <c r="B95" t="s">
        <v>11</v>
      </c>
      <c r="C95" s="4">
        <v>70799.225896409553</v>
      </c>
      <c r="D95" s="4">
        <v>98559.974997896468</v>
      </c>
      <c r="E95" s="4">
        <v>119547.31768297813</v>
      </c>
      <c r="F95" s="4">
        <v>139404.75761181829</v>
      </c>
      <c r="G95" s="4">
        <v>173217.69860444992</v>
      </c>
      <c r="H95" s="4">
        <v>209170.24268868775</v>
      </c>
      <c r="I95" s="4">
        <v>250093.15687617951</v>
      </c>
      <c r="J95" s="4">
        <v>297290.63743343792</v>
      </c>
      <c r="K95" s="4">
        <v>366899.8593631676</v>
      </c>
      <c r="L95" s="4">
        <v>513480.70150132821</v>
      </c>
      <c r="M95" s="4">
        <v>702282.64397244959</v>
      </c>
      <c r="N95" s="4">
        <v>1032460.6637577681</v>
      </c>
      <c r="O95" s="4">
        <v>1473086.6779656941</v>
      </c>
      <c r="P95" s="4">
        <v>1907762.6723402208</v>
      </c>
      <c r="Q95" s="4">
        <v>2498425.3482865146</v>
      </c>
      <c r="R95" s="4">
        <v>3155271.47716755</v>
      </c>
      <c r="S95" s="4">
        <v>4316607.1664683335</v>
      </c>
      <c r="T95" s="4">
        <v>5481488.8271849798</v>
      </c>
      <c r="U95" s="4">
        <v>6712331.5663577467</v>
      </c>
      <c r="V95" s="4">
        <v>7547125.359104733</v>
      </c>
      <c r="W95" s="4">
        <v>8414920.7265034337</v>
      </c>
      <c r="X95" s="4"/>
      <c r="Y95" s="4"/>
    </row>
    <row r="96" spans="2:25">
      <c r="B96" t="s">
        <v>12</v>
      </c>
      <c r="C96" s="4">
        <v>168541.82443234406</v>
      </c>
      <c r="D96" s="4">
        <v>223125.74375247917</v>
      </c>
      <c r="E96" s="4">
        <v>272048.12904931908</v>
      </c>
      <c r="F96" s="4">
        <v>328909.88424506871</v>
      </c>
      <c r="G96" s="4">
        <v>444917.24063322635</v>
      </c>
      <c r="H96" s="4">
        <v>561165.00186313747</v>
      </c>
      <c r="I96" s="4">
        <v>708226.65368480526</v>
      </c>
      <c r="J96" s="4">
        <v>874087.96413159766</v>
      </c>
      <c r="K96" s="4">
        <v>1123429.8558772972</v>
      </c>
      <c r="L96" s="4">
        <v>1594160.5663938071</v>
      </c>
      <c r="M96" s="4">
        <v>2318722.7290757638</v>
      </c>
      <c r="N96" s="4">
        <v>3550472.99652615</v>
      </c>
      <c r="O96" s="4">
        <v>5105477.6243193541</v>
      </c>
      <c r="P96" s="4">
        <v>6549409.2051013913</v>
      </c>
      <c r="Q96" s="4">
        <v>8579381.6787470095</v>
      </c>
      <c r="R96" s="4">
        <v>10680447.874220187</v>
      </c>
      <c r="S96" s="4">
        <v>13738914.331734641</v>
      </c>
      <c r="T96" s="4">
        <v>17357463.969324343</v>
      </c>
      <c r="U96" s="4">
        <v>21030663.637565661</v>
      </c>
      <c r="V96" s="4">
        <v>23080613.753560998</v>
      </c>
      <c r="W96" s="4">
        <v>26401878.763838302</v>
      </c>
      <c r="X96" s="4"/>
      <c r="Y96" s="4"/>
    </row>
    <row r="97" spans="2:25">
      <c r="B97" t="s">
        <v>13</v>
      </c>
      <c r="C97" s="4">
        <v>318836.92137559649</v>
      </c>
      <c r="D97" s="4">
        <v>432806.84672989318</v>
      </c>
      <c r="E97" s="4">
        <v>544042.16700924363</v>
      </c>
      <c r="F97" s="4">
        <v>702408.85651437019</v>
      </c>
      <c r="G97" s="4">
        <v>967443.1743055305</v>
      </c>
      <c r="H97" s="4">
        <v>1324504.4655199356</v>
      </c>
      <c r="I97" s="4">
        <v>1694571.6586732059</v>
      </c>
      <c r="J97" s="4">
        <v>2168361.5208010292</v>
      </c>
      <c r="K97" s="4">
        <v>2822292.7409758032</v>
      </c>
      <c r="L97" s="4">
        <v>4180399.7932518357</v>
      </c>
      <c r="M97" s="4">
        <v>6326158.6131044682</v>
      </c>
      <c r="N97" s="4">
        <v>9451167.7665188182</v>
      </c>
      <c r="O97" s="4">
        <v>13487631.170891782</v>
      </c>
      <c r="P97" s="4">
        <v>17725187.215270516</v>
      </c>
      <c r="Q97" s="4">
        <v>22915906.386354621</v>
      </c>
      <c r="R97" s="4">
        <v>29312916.952147417</v>
      </c>
      <c r="S97" s="4">
        <v>38444857.139422789</v>
      </c>
      <c r="T97" s="4">
        <v>48014742.826920532</v>
      </c>
      <c r="U97" s="4">
        <v>58347451.107665308</v>
      </c>
      <c r="V97" s="4">
        <v>65093733.847799696</v>
      </c>
      <c r="W97" s="4">
        <v>78670194.607719406</v>
      </c>
      <c r="X97" s="4"/>
      <c r="Y97" s="4"/>
    </row>
    <row r="98" spans="2:25">
      <c r="B98" t="s">
        <v>14</v>
      </c>
      <c r="C98" s="4">
        <v>49553.44800644285</v>
      </c>
      <c r="D98" s="4">
        <v>65937.037971944766</v>
      </c>
      <c r="E98" s="4">
        <v>82284.567211183647</v>
      </c>
      <c r="F98" s="4">
        <v>107118.38736432152</v>
      </c>
      <c r="G98" s="4">
        <v>146779.17613260733</v>
      </c>
      <c r="H98" s="4">
        <v>187431.63487312634</v>
      </c>
      <c r="I98" s="4">
        <v>238722.00786123832</v>
      </c>
      <c r="J98" s="4">
        <v>303288.73823518807</v>
      </c>
      <c r="K98" s="4">
        <v>392052.21593162889</v>
      </c>
      <c r="L98" s="4">
        <v>560582.02012188535</v>
      </c>
      <c r="M98" s="4">
        <v>807826.37962328573</v>
      </c>
      <c r="N98" s="4">
        <v>1218497.950548724</v>
      </c>
      <c r="O98" s="4">
        <v>1768484.1272703235</v>
      </c>
      <c r="P98" s="4">
        <v>2258284.9518589308</v>
      </c>
      <c r="Q98" s="4">
        <v>3032767.1799310036</v>
      </c>
      <c r="R98" s="4">
        <v>3918142.1513829292</v>
      </c>
      <c r="S98" s="4">
        <v>5212055.1007897304</v>
      </c>
      <c r="T98" s="4">
        <v>6651503.1312730648</v>
      </c>
      <c r="U98" s="4">
        <v>8028986.8137944303</v>
      </c>
      <c r="V98" s="4">
        <v>8937236.3059392013</v>
      </c>
      <c r="W98" s="4">
        <v>10443096.173956944</v>
      </c>
      <c r="X98" s="4"/>
      <c r="Y98" s="4"/>
    </row>
    <row r="99" spans="2:25">
      <c r="B99" t="s">
        <v>15</v>
      </c>
      <c r="C99" s="4">
        <v>41529.936412919356</v>
      </c>
      <c r="D99" s="4">
        <v>54469.727020302191</v>
      </c>
      <c r="E99" s="4">
        <v>67944.418400586583</v>
      </c>
      <c r="F99" s="4">
        <v>84622.504297236548</v>
      </c>
      <c r="G99" s="4">
        <v>119745.65167742479</v>
      </c>
      <c r="H99" s="4">
        <v>150072.72246463044</v>
      </c>
      <c r="I99" s="4">
        <v>190514.82696861515</v>
      </c>
      <c r="J99" s="4">
        <v>234232.44744149147</v>
      </c>
      <c r="K99" s="4">
        <v>299977.16154003341</v>
      </c>
      <c r="L99" s="4">
        <v>422956.25833904295</v>
      </c>
      <c r="M99" s="4">
        <v>612263.05097784661</v>
      </c>
      <c r="N99" s="4">
        <v>907347.97398819611</v>
      </c>
      <c r="O99" s="4">
        <v>1260412.5347084492</v>
      </c>
      <c r="P99" s="4">
        <v>1609444.3042082868</v>
      </c>
      <c r="Q99" s="4">
        <v>2156028.7524190741</v>
      </c>
      <c r="R99" s="4">
        <v>2803655.3556188624</v>
      </c>
      <c r="S99" s="4">
        <v>3618032.767179931</v>
      </c>
      <c r="T99" s="4">
        <v>4587459.2814299287</v>
      </c>
      <c r="U99" s="4">
        <v>5624060.9185869005</v>
      </c>
      <c r="V99" s="4">
        <v>5981560.948637506</v>
      </c>
      <c r="W99" s="4">
        <v>7281039.2701309007</v>
      </c>
      <c r="X99" s="4"/>
      <c r="Y99" s="4"/>
    </row>
    <row r="100" spans="2:25">
      <c r="B100" t="s">
        <v>16</v>
      </c>
      <c r="C100" s="4">
        <v>195779.69300301708</v>
      </c>
      <c r="D100" s="4">
        <v>255977.06537809671</v>
      </c>
      <c r="E100" s="4">
        <v>314990.44390754029</v>
      </c>
      <c r="F100" s="4">
        <v>397022.58603488276</v>
      </c>
      <c r="G100" s="4">
        <v>554253.36266272399</v>
      </c>
      <c r="H100" s="4">
        <v>735771.03842871392</v>
      </c>
      <c r="I100" s="4">
        <v>910701.62153065763</v>
      </c>
      <c r="J100" s="4">
        <v>1162663.9260514707</v>
      </c>
      <c r="K100" s="4">
        <v>1452784.48907961</v>
      </c>
      <c r="L100" s="4">
        <v>2053231.6420852717</v>
      </c>
      <c r="M100" s="4">
        <v>3020716.887238109</v>
      </c>
      <c r="N100" s="4">
        <v>4307285.4687293405</v>
      </c>
      <c r="O100" s="4">
        <v>5666792.879208588</v>
      </c>
      <c r="P100" s="4">
        <v>7045725.0009015175</v>
      </c>
      <c r="Q100" s="4">
        <v>9049631.5795800127</v>
      </c>
      <c r="R100" s="4">
        <v>11450698.977077398</v>
      </c>
      <c r="S100" s="4">
        <v>14695148.630293414</v>
      </c>
      <c r="T100" s="4">
        <v>18029088.985852178</v>
      </c>
      <c r="U100" s="4">
        <v>21534005.264866035</v>
      </c>
      <c r="V100" s="4">
        <v>23145066.291635115</v>
      </c>
      <c r="W100" s="4">
        <v>26762588.198526319</v>
      </c>
      <c r="X100" s="4"/>
      <c r="Y100" s="4"/>
    </row>
    <row r="101" spans="2:25">
      <c r="B101" t="s">
        <v>17</v>
      </c>
      <c r="C101" s="4">
        <v>23138.96601877562</v>
      </c>
      <c r="D101" s="4">
        <v>30952.12337576479</v>
      </c>
      <c r="E101" s="4">
        <v>38001.995360186556</v>
      </c>
      <c r="F101" s="4">
        <v>46716.670873751398</v>
      </c>
      <c r="G101" s="4">
        <v>63226.473381173899</v>
      </c>
      <c r="H101" s="4">
        <v>79195.364994650998</v>
      </c>
      <c r="I101" s="4">
        <v>95945.572343827007</v>
      </c>
      <c r="J101" s="4">
        <v>115893.16408832473</v>
      </c>
      <c r="K101" s="4">
        <v>143539.72088997872</v>
      </c>
      <c r="L101" s="4">
        <v>198069.54912071931</v>
      </c>
      <c r="M101" s="4">
        <v>279452.59817532724</v>
      </c>
      <c r="N101" s="4">
        <v>420323.82532184198</v>
      </c>
      <c r="O101" s="4">
        <v>617509.88664911711</v>
      </c>
      <c r="P101" s="4">
        <v>806900.82098253455</v>
      </c>
      <c r="Q101" s="4">
        <v>1085992.8118952317</v>
      </c>
      <c r="R101" s="4">
        <v>1358744.1251066795</v>
      </c>
      <c r="S101" s="4">
        <v>1749702.4990083301</v>
      </c>
      <c r="T101" s="4">
        <v>2221611.1932494324</v>
      </c>
      <c r="U101" s="4">
        <v>2738355.3904775647</v>
      </c>
      <c r="V101" s="4">
        <v>3014989.2418833314</v>
      </c>
      <c r="W101" s="4">
        <v>3587441.2510667965</v>
      </c>
      <c r="X101" s="4"/>
      <c r="Y101" s="4"/>
    </row>
    <row r="102" spans="2:25">
      <c r="B102" t="s">
        <v>18</v>
      </c>
      <c r="C102" s="4">
        <v>6815.4772637120914</v>
      </c>
      <c r="D102" s="4">
        <v>8690.635029389492</v>
      </c>
      <c r="E102" s="4">
        <v>10181.145048261273</v>
      </c>
      <c r="F102" s="4">
        <v>12422.920197612781</v>
      </c>
      <c r="G102" s="4">
        <v>15848.689192600339</v>
      </c>
      <c r="H102" s="4">
        <v>20584.664575144543</v>
      </c>
      <c r="I102" s="4">
        <v>27382.111475725123</v>
      </c>
      <c r="J102" s="4">
        <v>34137.487528998834</v>
      </c>
      <c r="K102" s="4">
        <v>42966.3553423966</v>
      </c>
      <c r="L102" s="4">
        <v>61171.011984181365</v>
      </c>
      <c r="M102" s="4">
        <v>87747.767240032219</v>
      </c>
      <c r="N102" s="4">
        <v>132288.77429591434</v>
      </c>
      <c r="O102" s="4">
        <v>193447.76603800801</v>
      </c>
      <c r="P102" s="4">
        <v>262576.17828423064</v>
      </c>
      <c r="Q102" s="4">
        <v>364111.16319882683</v>
      </c>
      <c r="R102" s="4">
        <v>452880.65101631149</v>
      </c>
      <c r="S102" s="4">
        <v>574747.87542221101</v>
      </c>
      <c r="T102" s="4">
        <v>710768.93488634867</v>
      </c>
      <c r="U102" s="4">
        <v>890808.12087555451</v>
      </c>
      <c r="V102" s="4">
        <v>1028584.1356844928</v>
      </c>
      <c r="W102" s="4">
        <v>1210961.2587597515</v>
      </c>
      <c r="X102" s="4"/>
      <c r="Y102" s="4"/>
    </row>
    <row r="103" spans="2:25">
      <c r="B103" t="s">
        <v>19</v>
      </c>
      <c r="C103" s="4">
        <f>SUM(C85:C102)</f>
        <v>2698910.9660668559</v>
      </c>
      <c r="D103" s="4">
        <f t="shared" ref="D103:W103" si="22">SUM(D85:D102)</f>
        <v>3576749.2457298092</v>
      </c>
      <c r="E103" s="4">
        <f t="shared" si="22"/>
        <v>4417505.0785522824</v>
      </c>
      <c r="F103" s="4">
        <f t="shared" si="22"/>
        <v>5486681.5717668561</v>
      </c>
      <c r="G103" s="4">
        <f t="shared" si="22"/>
        <v>7408447.8261392182</v>
      </c>
      <c r="H103" s="4">
        <f t="shared" si="22"/>
        <v>9516575.9138389044</v>
      </c>
      <c r="I103" s="4">
        <f t="shared" si="22"/>
        <v>11937644.994170183</v>
      </c>
      <c r="J103" s="4">
        <f t="shared" si="22"/>
        <v>15013853.32900605</v>
      </c>
      <c r="K103" s="4">
        <f t="shared" si="22"/>
        <v>19175507.554722153</v>
      </c>
      <c r="L103" s="4">
        <f t="shared" si="22"/>
        <v>27271735.60275504</v>
      </c>
      <c r="M103" s="4">
        <f t="shared" si="22"/>
        <v>39743868.035772242</v>
      </c>
      <c r="N103" s="4">
        <f t="shared" si="22"/>
        <v>59554139.170362905</v>
      </c>
      <c r="O103" s="4">
        <f t="shared" si="22"/>
        <v>84136808.385320887</v>
      </c>
      <c r="P103" s="4">
        <f t="shared" si="22"/>
        <v>109022652.14621422</v>
      </c>
      <c r="Q103" s="4">
        <f t="shared" si="22"/>
        <v>142895459.95456347</v>
      </c>
      <c r="R103" s="4">
        <f t="shared" si="22"/>
        <v>180386306.54021373</v>
      </c>
      <c r="S103" s="4">
        <f t="shared" si="22"/>
        <v>235584850.88889682</v>
      </c>
      <c r="T103" s="4">
        <f t="shared" si="22"/>
        <v>296388067.50567961</v>
      </c>
      <c r="U103" s="4">
        <f t="shared" si="22"/>
        <v>359259378.79388887</v>
      </c>
      <c r="V103" s="4">
        <f t="shared" si="22"/>
        <v>393684504.70592481</v>
      </c>
      <c r="W103" s="4">
        <f t="shared" si="22"/>
        <v>459235939.32181793</v>
      </c>
      <c r="X103" s="4"/>
      <c r="Y103" s="4"/>
    </row>
    <row r="104" spans="2: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6" spans="2:25">
      <c r="B106" s="2" t="s">
        <v>201</v>
      </c>
    </row>
    <row r="107" spans="2:25">
      <c r="B107" t="s">
        <v>202</v>
      </c>
    </row>
    <row r="108" spans="2:25">
      <c r="C108" s="4">
        <f>C110*166.386/1000</f>
        <v>1357199</v>
      </c>
      <c r="D108" s="4"/>
    </row>
    <row r="109" spans="2:25">
      <c r="C109" s="3">
        <v>1955</v>
      </c>
      <c r="D109" s="3">
        <v>1957</v>
      </c>
      <c r="E109" s="3">
        <v>1959</v>
      </c>
      <c r="F109" s="3">
        <v>1961</v>
      </c>
      <c r="G109" s="3">
        <v>1963</v>
      </c>
      <c r="H109" s="3">
        <v>1965</v>
      </c>
      <c r="I109" s="3">
        <v>1967</v>
      </c>
      <c r="J109" s="3">
        <v>1969</v>
      </c>
      <c r="K109" s="3">
        <v>1971</v>
      </c>
      <c r="L109" s="3">
        <v>1973</v>
      </c>
      <c r="M109" s="3">
        <v>1975</v>
      </c>
      <c r="N109" s="3">
        <v>1977</v>
      </c>
      <c r="O109" s="3">
        <v>1979</v>
      </c>
      <c r="P109" s="3">
        <v>1981</v>
      </c>
      <c r="Q109" s="3">
        <v>1983</v>
      </c>
      <c r="R109" s="3">
        <v>1985</v>
      </c>
      <c r="S109" s="3">
        <v>1987</v>
      </c>
      <c r="T109" s="3">
        <v>1989</v>
      </c>
      <c r="U109" s="3">
        <v>1991</v>
      </c>
      <c r="V109" s="3">
        <v>1993</v>
      </c>
      <c r="W109" s="3">
        <v>1995</v>
      </c>
      <c r="X109" s="3"/>
      <c r="Y109" s="3"/>
    </row>
    <row r="110" spans="2:25">
      <c r="B110" t="s">
        <v>1</v>
      </c>
      <c r="C110" s="4">
        <v>8156930.27057565</v>
      </c>
      <c r="D110" s="4">
        <v>8917060.3295950387</v>
      </c>
      <c r="E110" s="4">
        <v>9249858.7621554695</v>
      </c>
      <c r="F110" s="4">
        <v>10646556.801653985</v>
      </c>
      <c r="G110" s="4">
        <v>12161966.752010386</v>
      </c>
      <c r="H110" s="4">
        <v>12969925.354296636</v>
      </c>
      <c r="I110" s="4">
        <v>14130545.839193203</v>
      </c>
      <c r="J110" s="4">
        <v>16056825.694469487</v>
      </c>
      <c r="K110" s="4">
        <v>17787662.42352121</v>
      </c>
      <c r="L110" s="4">
        <v>20238541.704229925</v>
      </c>
      <c r="M110" s="4">
        <v>21005144.663613524</v>
      </c>
      <c r="N110" s="4">
        <v>22337714.71157429</v>
      </c>
      <c r="O110" s="4">
        <v>22238661.9066508</v>
      </c>
      <c r="P110" s="4">
        <v>22877645.955789551</v>
      </c>
      <c r="Q110" s="4">
        <v>23792716.935319077</v>
      </c>
      <c r="R110" s="4">
        <v>24961919.873066243</v>
      </c>
      <c r="S110" s="4">
        <v>28031408.892575096</v>
      </c>
      <c r="T110" s="4">
        <v>31358353.467238832</v>
      </c>
      <c r="U110" s="4">
        <v>33673728.558893174</v>
      </c>
      <c r="V110" s="4">
        <v>32940277.427187383</v>
      </c>
      <c r="W110" s="4">
        <v>34599966.343322158</v>
      </c>
      <c r="X110" s="4"/>
      <c r="Y110" s="4"/>
    </row>
    <row r="111" spans="2:25">
      <c r="B111" t="s">
        <v>2</v>
      </c>
      <c r="C111" s="4">
        <v>2118982.3663048577</v>
      </c>
      <c r="D111" s="4">
        <v>2416843.9652374601</v>
      </c>
      <c r="E111" s="4">
        <v>2487510.968470905</v>
      </c>
      <c r="F111" s="4">
        <v>2872206.7962448765</v>
      </c>
      <c r="G111" s="4">
        <v>3370403.759931725</v>
      </c>
      <c r="H111" s="4">
        <v>3530513.3845395646</v>
      </c>
      <c r="I111" s="4">
        <v>3836524.7076076115</v>
      </c>
      <c r="J111" s="4">
        <v>4321228.949551044</v>
      </c>
      <c r="K111" s="4">
        <v>4584045.5326770283</v>
      </c>
      <c r="L111" s="4">
        <v>5122822.8336518696</v>
      </c>
      <c r="M111" s="4">
        <v>5440073.0830718931</v>
      </c>
      <c r="N111" s="4">
        <v>5732411.380765209</v>
      </c>
      <c r="O111" s="4">
        <v>5886985.6838916736</v>
      </c>
      <c r="P111" s="4">
        <v>6061062.8298053928</v>
      </c>
      <c r="Q111" s="4">
        <v>6328663.4692822713</v>
      </c>
      <c r="R111" s="4">
        <v>6565852.8962773308</v>
      </c>
      <c r="S111" s="4">
        <v>7425630.7622035509</v>
      </c>
      <c r="T111" s="4">
        <v>8283226.9541908577</v>
      </c>
      <c r="U111" s="4">
        <v>8674840.4312862866</v>
      </c>
      <c r="V111" s="4">
        <v>8256289.5916723767</v>
      </c>
      <c r="W111" s="4">
        <v>8845750.2434099019</v>
      </c>
      <c r="X111" s="4"/>
      <c r="Y111" s="4"/>
    </row>
    <row r="112" spans="2:25">
      <c r="B112" t="s">
        <v>3</v>
      </c>
      <c r="C112" s="4">
        <v>1967593.4273316264</v>
      </c>
      <c r="D112" s="4">
        <v>2188627.6489608502</v>
      </c>
      <c r="E112" s="4">
        <v>2276868.2461264771</v>
      </c>
      <c r="F112" s="4">
        <v>2638118.5917084371</v>
      </c>
      <c r="G112" s="4">
        <v>3051903.4053345835</v>
      </c>
      <c r="H112" s="4">
        <v>3216785.0660512303</v>
      </c>
      <c r="I112" s="4">
        <v>3548165.1100453166</v>
      </c>
      <c r="J112" s="4">
        <v>4009261.5965285543</v>
      </c>
      <c r="K112" s="4">
        <v>4177016.0951041556</v>
      </c>
      <c r="L112" s="4">
        <v>4818620.5570180183</v>
      </c>
      <c r="M112" s="4">
        <v>5175609.7267798977</v>
      </c>
      <c r="N112" s="4">
        <v>5169797.9397305064</v>
      </c>
      <c r="O112" s="4">
        <v>5405983.6765112448</v>
      </c>
      <c r="P112" s="4">
        <v>5640228.1441948246</v>
      </c>
      <c r="Q112" s="4">
        <v>5477071.3882177584</v>
      </c>
      <c r="R112" s="4">
        <v>5681758.0806077439</v>
      </c>
      <c r="S112" s="4">
        <v>6072758.5253567006</v>
      </c>
      <c r="T112" s="4">
        <v>6423959.9485533638</v>
      </c>
      <c r="U112" s="4">
        <v>6482811.0538146244</v>
      </c>
      <c r="V112" s="4">
        <v>6242598.5359345134</v>
      </c>
      <c r="W112" s="4">
        <v>6522694.2170615317</v>
      </c>
      <c r="X112" s="4"/>
      <c r="Y112" s="4"/>
    </row>
    <row r="113" spans="2:25">
      <c r="B113" t="s">
        <v>4</v>
      </c>
      <c r="C113" s="4">
        <v>1143137.0427800417</v>
      </c>
      <c r="D113" s="4">
        <v>1302573.5338309715</v>
      </c>
      <c r="E113" s="4">
        <v>1383121.1760604859</v>
      </c>
      <c r="F113" s="4">
        <v>1636760.3043525298</v>
      </c>
      <c r="G113" s="4">
        <v>1913965.1172574617</v>
      </c>
      <c r="H113" s="4">
        <v>2098932.6025026143</v>
      </c>
      <c r="I113" s="4">
        <v>2419404.2768021347</v>
      </c>
      <c r="J113" s="4">
        <v>2880542.8341326797</v>
      </c>
      <c r="K113" s="4">
        <v>3252184.6789994352</v>
      </c>
      <c r="L113" s="4">
        <v>3756734.3406296205</v>
      </c>
      <c r="M113" s="4">
        <v>3932890.988424507</v>
      </c>
      <c r="N113" s="4">
        <v>4168986.5733895884</v>
      </c>
      <c r="O113" s="4">
        <v>4291719.2552258</v>
      </c>
      <c r="P113" s="4">
        <v>4717578.402029017</v>
      </c>
      <c r="Q113" s="4">
        <v>4972978.4957869053</v>
      </c>
      <c r="R113" s="4">
        <v>5410677.5810464825</v>
      </c>
      <c r="S113" s="4">
        <v>6158090.22393711</v>
      </c>
      <c r="T113" s="4">
        <v>6721070.2823554864</v>
      </c>
      <c r="U113" s="4">
        <v>6999038.3806329863</v>
      </c>
      <c r="V113" s="4">
        <v>6758266.921495799</v>
      </c>
      <c r="W113" s="4">
        <v>7452021.2037070431</v>
      </c>
      <c r="X113" s="4"/>
      <c r="Y113" s="4"/>
    </row>
    <row r="114" spans="2:25">
      <c r="B114" t="s">
        <v>5</v>
      </c>
      <c r="C114" s="4">
        <v>1384058.7549433245</v>
      </c>
      <c r="D114" s="4">
        <v>1667508.0836128041</v>
      </c>
      <c r="E114" s="4">
        <v>1715793.3960789971</v>
      </c>
      <c r="F114" s="4">
        <v>2002884.8581010422</v>
      </c>
      <c r="G114" s="4">
        <v>2401506.1363335857</v>
      </c>
      <c r="H114" s="4">
        <v>2660554.3735650838</v>
      </c>
      <c r="I114" s="4">
        <v>3067842.2463428415</v>
      </c>
      <c r="J114" s="4">
        <v>3635804.6951065594</v>
      </c>
      <c r="K114" s="4">
        <v>4315333.020807039</v>
      </c>
      <c r="L114" s="4">
        <v>5126651.2807567948</v>
      </c>
      <c r="M114" s="4">
        <v>5234310.5790150613</v>
      </c>
      <c r="N114" s="4">
        <v>5694379.3347998029</v>
      </c>
      <c r="O114" s="4">
        <v>6091894.7507602805</v>
      </c>
      <c r="P114" s="4">
        <v>6529137.0668205256</v>
      </c>
      <c r="Q114" s="4">
        <v>6730241.7270683832</v>
      </c>
      <c r="R114" s="4">
        <v>7039173.9689637348</v>
      </c>
      <c r="S114" s="4">
        <v>8053454.0165638942</v>
      </c>
      <c r="T114" s="4">
        <v>9140510.6198838856</v>
      </c>
      <c r="U114" s="4">
        <v>9281946.7984085195</v>
      </c>
      <c r="V114" s="4">
        <v>9216430.4689096436</v>
      </c>
      <c r="W114" s="4">
        <v>10179510.295337349</v>
      </c>
      <c r="X114" s="4"/>
      <c r="Y114" s="4"/>
    </row>
    <row r="115" spans="2:25">
      <c r="B115" t="s">
        <v>6</v>
      </c>
      <c r="C115" s="4">
        <v>900442.34490882652</v>
      </c>
      <c r="D115" s="4">
        <v>1004092.8924308536</v>
      </c>
      <c r="E115" s="4">
        <v>1060425.7569747455</v>
      </c>
      <c r="F115" s="4">
        <v>1215522.9406320243</v>
      </c>
      <c r="G115" s="4">
        <v>1399841.3328044426</v>
      </c>
      <c r="H115" s="4">
        <v>1476133.80933492</v>
      </c>
      <c r="I115" s="4">
        <v>1598529.9243926774</v>
      </c>
      <c r="J115" s="4">
        <v>1804550.8636543939</v>
      </c>
      <c r="K115" s="4">
        <v>1970081.6174437753</v>
      </c>
      <c r="L115" s="4">
        <v>2143347.397016576</v>
      </c>
      <c r="M115" s="4">
        <v>2316649.2373156394</v>
      </c>
      <c r="N115" s="4">
        <v>2454335.1003089203</v>
      </c>
      <c r="O115" s="4">
        <v>2505481.2303919801</v>
      </c>
      <c r="P115" s="4">
        <v>2558857.1153823039</v>
      </c>
      <c r="Q115" s="4">
        <v>2600435.1327635739</v>
      </c>
      <c r="R115" s="4">
        <v>2707174.8825021335</v>
      </c>
      <c r="S115" s="4">
        <v>2977666.3902010988</v>
      </c>
      <c r="T115" s="4">
        <v>3252875.8429194763</v>
      </c>
      <c r="U115" s="4">
        <v>3369472.1911699302</v>
      </c>
      <c r="V115" s="4">
        <v>3250333.561717933</v>
      </c>
      <c r="W115" s="4">
        <v>3449569.0743211568</v>
      </c>
      <c r="X115" s="4"/>
      <c r="Y115" s="4"/>
    </row>
    <row r="116" spans="2:25">
      <c r="B116" t="s">
        <v>7</v>
      </c>
      <c r="C116" s="4">
        <v>4163691.656749967</v>
      </c>
      <c r="D116" s="4">
        <v>4683422.8841368863</v>
      </c>
      <c r="E116" s="4">
        <v>4790805.7168271374</v>
      </c>
      <c r="F116" s="4">
        <v>5469919.3441755921</v>
      </c>
      <c r="G116" s="4">
        <v>6403207.0005889917</v>
      </c>
      <c r="H116" s="4">
        <v>6792242.1357566146</v>
      </c>
      <c r="I116" s="4">
        <v>7185911.0742490357</v>
      </c>
      <c r="J116" s="4">
        <v>8033897.0826872457</v>
      </c>
      <c r="K116" s="4">
        <v>8537070.4265983924</v>
      </c>
      <c r="L116" s="4">
        <v>9512783.5274602436</v>
      </c>
      <c r="M116" s="4">
        <v>9839866.3349079862</v>
      </c>
      <c r="N116" s="4">
        <v>10339782.193213372</v>
      </c>
      <c r="O116" s="4">
        <v>10427800.415900376</v>
      </c>
      <c r="P116" s="4">
        <v>10619613.429014461</v>
      </c>
      <c r="Q116" s="4">
        <v>10852373.396800213</v>
      </c>
      <c r="R116" s="4">
        <v>11501544.601108266</v>
      </c>
      <c r="S116" s="4">
        <v>13176697.558688832</v>
      </c>
      <c r="T116" s="4">
        <v>14430751.385332901</v>
      </c>
      <c r="U116" s="4">
        <v>15117624.07894895</v>
      </c>
      <c r="V116" s="4">
        <v>14958698.448186748</v>
      </c>
      <c r="W116" s="4">
        <v>15410569.398867693</v>
      </c>
      <c r="X116" s="4"/>
      <c r="Y116" s="4"/>
    </row>
    <row r="117" spans="2:25">
      <c r="B117" t="s">
        <v>8</v>
      </c>
      <c r="C117" s="4">
        <v>2243950.8131693774</v>
      </c>
      <c r="D117" s="4">
        <v>2527213.8280864977</v>
      </c>
      <c r="E117" s="4">
        <v>2605231.2093565566</v>
      </c>
      <c r="F117" s="4">
        <v>2949869.5803733487</v>
      </c>
      <c r="G117" s="4">
        <v>3412210.161912661</v>
      </c>
      <c r="H117" s="4">
        <v>3605038.8854831536</v>
      </c>
      <c r="I117" s="4">
        <v>3829661.1493755486</v>
      </c>
      <c r="J117" s="4">
        <v>4410749.7024990087</v>
      </c>
      <c r="K117" s="4">
        <v>4814016.8042984391</v>
      </c>
      <c r="L117" s="4">
        <v>5589719.086942411</v>
      </c>
      <c r="M117" s="4">
        <v>5700082.9396704054</v>
      </c>
      <c r="N117" s="4">
        <v>6004826.1271982016</v>
      </c>
      <c r="O117" s="4">
        <v>5977828.663469282</v>
      </c>
      <c r="P117" s="4">
        <v>5921327.515536163</v>
      </c>
      <c r="Q117" s="4">
        <v>6185682.6896493696</v>
      </c>
      <c r="R117" s="4">
        <v>6566934.7180652218</v>
      </c>
      <c r="S117" s="4">
        <v>7434315.3871118966</v>
      </c>
      <c r="T117" s="4">
        <v>8479253.0621566717</v>
      </c>
      <c r="U117" s="4">
        <v>9056777.6135011353</v>
      </c>
      <c r="V117" s="4">
        <v>8760983.4962076135</v>
      </c>
      <c r="W117" s="4">
        <v>9076598.9927037135</v>
      </c>
      <c r="X117" s="4"/>
      <c r="Y117" s="4"/>
    </row>
    <row r="118" spans="2:25">
      <c r="B118" t="s">
        <v>9</v>
      </c>
      <c r="C118" s="4">
        <v>10549186.83062277</v>
      </c>
      <c r="D118" s="4">
        <v>11827004.675874172</v>
      </c>
      <c r="E118" s="4">
        <v>12592417.631291095</v>
      </c>
      <c r="F118" s="4">
        <v>15176258.819852632</v>
      </c>
      <c r="G118" s="4">
        <v>17774259.85359345</v>
      </c>
      <c r="H118" s="4">
        <v>19318452.27362879</v>
      </c>
      <c r="I118" s="4">
        <v>21272228.432680633</v>
      </c>
      <c r="J118" s="4">
        <v>24480959.936533123</v>
      </c>
      <c r="K118" s="4">
        <v>27020079.814407464</v>
      </c>
      <c r="L118" s="4">
        <v>30778953.758128688</v>
      </c>
      <c r="M118" s="4">
        <v>33323789.261115719</v>
      </c>
      <c r="N118" s="4">
        <v>34815128.676691547</v>
      </c>
      <c r="O118" s="4">
        <v>34980346.904186651</v>
      </c>
      <c r="P118" s="4">
        <v>36014700.756073229</v>
      </c>
      <c r="Q118" s="4">
        <v>37278244.563845515</v>
      </c>
      <c r="R118" s="4">
        <v>38286418.328465134</v>
      </c>
      <c r="S118" s="4">
        <v>43542942.314858221</v>
      </c>
      <c r="T118" s="4">
        <v>48497012.969841212</v>
      </c>
      <c r="U118" s="4">
        <v>51272360.6553436</v>
      </c>
      <c r="V118" s="4">
        <v>49197678.891252868</v>
      </c>
      <c r="W118" s="4">
        <v>52955008.233865835</v>
      </c>
      <c r="X118" s="4"/>
      <c r="Y118" s="4"/>
    </row>
    <row r="119" spans="2:25">
      <c r="B119" t="s">
        <v>10</v>
      </c>
      <c r="C119" s="4">
        <v>5175183.0081857853</v>
      </c>
      <c r="D119" s="4">
        <v>5911440.8664190499</v>
      </c>
      <c r="E119" s="4">
        <v>6255496.2556945896</v>
      </c>
      <c r="F119" s="4">
        <v>7145793.5162814185</v>
      </c>
      <c r="G119" s="4">
        <v>8334463.2360895751</v>
      </c>
      <c r="H119" s="4">
        <v>8954040.6043777727</v>
      </c>
      <c r="I119" s="4">
        <v>9842973.5674876496</v>
      </c>
      <c r="J119" s="4">
        <v>11301311.408411765</v>
      </c>
      <c r="K119" s="4">
        <v>12588775.497938529</v>
      </c>
      <c r="L119" s="4">
        <v>14754877.213227075</v>
      </c>
      <c r="M119" s="4">
        <v>15885368.961330881</v>
      </c>
      <c r="N119" s="4">
        <v>17127234.262498047</v>
      </c>
      <c r="O119" s="4">
        <v>17489878.956162177</v>
      </c>
      <c r="P119" s="4">
        <v>18158757.347372975</v>
      </c>
      <c r="Q119" s="4">
        <v>19171847.391006455</v>
      </c>
      <c r="R119" s="4">
        <v>20030128.736792758</v>
      </c>
      <c r="S119" s="4">
        <v>22795199.115310185</v>
      </c>
      <c r="T119" s="4">
        <v>25682455.254648831</v>
      </c>
      <c r="U119" s="4">
        <v>27034462.034065366</v>
      </c>
      <c r="V119" s="4">
        <v>25956949.502962992</v>
      </c>
      <c r="W119" s="4">
        <v>27794459.87042179</v>
      </c>
      <c r="X119" s="4"/>
      <c r="Y119" s="4"/>
    </row>
    <row r="120" spans="2:25">
      <c r="B120" t="s">
        <v>11</v>
      </c>
      <c r="C120" s="4">
        <v>1436893.7290397028</v>
      </c>
      <c r="D120" s="4">
        <v>1647350.1376317719</v>
      </c>
      <c r="E120" s="4">
        <v>1691067.7581046482</v>
      </c>
      <c r="F120" s="4">
        <v>1871515.6323248351</v>
      </c>
      <c r="G120" s="4">
        <v>2053129.4700275264</v>
      </c>
      <c r="H120" s="4">
        <v>2124139.0501604704</v>
      </c>
      <c r="I120" s="4">
        <v>2231443.7512771506</v>
      </c>
      <c r="J120" s="4">
        <v>2417751.4935150794</v>
      </c>
      <c r="K120" s="4">
        <v>2588985.852175063</v>
      </c>
      <c r="L120" s="4">
        <v>2868390.3693820396</v>
      </c>
      <c r="M120" s="4">
        <v>2872098.6140660872</v>
      </c>
      <c r="N120" s="4">
        <v>2971295.6618946306</v>
      </c>
      <c r="O120" s="4">
        <v>3086401.5001262128</v>
      </c>
      <c r="P120" s="4">
        <v>3205480.0283677713</v>
      </c>
      <c r="Q120" s="4">
        <v>3292272.1863618335</v>
      </c>
      <c r="R120" s="4">
        <v>3470358.083011792</v>
      </c>
      <c r="S120" s="4">
        <v>4081569.362806967</v>
      </c>
      <c r="T120" s="4">
        <v>4549156.7800175501</v>
      </c>
      <c r="U120" s="4">
        <v>4825255.7306504156</v>
      </c>
      <c r="V120" s="4">
        <v>4784483.0694890199</v>
      </c>
      <c r="W120" s="4">
        <v>4949719.3273472525</v>
      </c>
      <c r="X120" s="4"/>
      <c r="Y120" s="4"/>
    </row>
    <row r="121" spans="2:25">
      <c r="B121" t="s">
        <v>12</v>
      </c>
      <c r="C121" s="4">
        <v>3586756.0972677991</v>
      </c>
      <c r="D121" s="4">
        <v>3985780.0536102797</v>
      </c>
      <c r="E121" s="4">
        <v>4089893.3804526823</v>
      </c>
      <c r="F121" s="4">
        <v>4603674.5880062021</v>
      </c>
      <c r="G121" s="4">
        <v>5403501.4965201402</v>
      </c>
      <c r="H121" s="4">
        <v>5804797.2786171911</v>
      </c>
      <c r="I121" s="4">
        <v>6342288.4136886522</v>
      </c>
      <c r="J121" s="4">
        <v>7199163.3911506981</v>
      </c>
      <c r="K121" s="4">
        <v>7973212.8905076152</v>
      </c>
      <c r="L121" s="4">
        <v>9151238.6859471351</v>
      </c>
      <c r="M121" s="4">
        <v>9686061.3272751309</v>
      </c>
      <c r="N121" s="4">
        <v>10389804.430661233</v>
      </c>
      <c r="O121" s="4">
        <v>10663559.434087003</v>
      </c>
      <c r="P121" s="4">
        <v>10923551.260322383</v>
      </c>
      <c r="Q121" s="4">
        <v>11359200.894306011</v>
      </c>
      <c r="R121" s="4">
        <v>11773809.094515163</v>
      </c>
      <c r="S121" s="4">
        <v>13013504.741985504</v>
      </c>
      <c r="T121" s="4">
        <v>14481651.100453164</v>
      </c>
      <c r="U121" s="4">
        <v>15271747.622997127</v>
      </c>
      <c r="V121" s="4">
        <v>14847168.631976249</v>
      </c>
      <c r="W121" s="4">
        <v>15430595.122185761</v>
      </c>
      <c r="X121" s="4"/>
      <c r="Y121" s="4"/>
    </row>
    <row r="122" spans="2:25">
      <c r="B122" t="s">
        <v>13</v>
      </c>
      <c r="C122" s="4">
        <v>8546073.5879220609</v>
      </c>
      <c r="D122" s="4">
        <v>9808751.9382640366</v>
      </c>
      <c r="E122" s="4">
        <v>10168986.573389588</v>
      </c>
      <c r="F122" s="4">
        <v>12141033.500414699</v>
      </c>
      <c r="G122" s="4">
        <v>14070853.316985805</v>
      </c>
      <c r="H122" s="4">
        <v>15600939.982931256</v>
      </c>
      <c r="I122" s="4">
        <v>16706808.265118459</v>
      </c>
      <c r="J122" s="4">
        <v>19239521.353960071</v>
      </c>
      <c r="K122" s="4">
        <v>21403952.25559843</v>
      </c>
      <c r="L122" s="4">
        <v>25228198.285913479</v>
      </c>
      <c r="M122" s="4">
        <v>27800716.406428427</v>
      </c>
      <c r="N122" s="4">
        <v>28567914.367795367</v>
      </c>
      <c r="O122" s="4">
        <v>28495360.186554156</v>
      </c>
      <c r="P122" s="4">
        <v>29788071.11175219</v>
      </c>
      <c r="Q122" s="4">
        <v>30333681.920353878</v>
      </c>
      <c r="R122" s="4">
        <v>31822509.10533338</v>
      </c>
      <c r="S122" s="4">
        <v>36301678.025795437</v>
      </c>
      <c r="T122" s="4">
        <v>40000895.508035533</v>
      </c>
      <c r="U122" s="4">
        <v>41526949.382760569</v>
      </c>
      <c r="V122" s="4">
        <v>40743427.932638563</v>
      </c>
      <c r="W122" s="4">
        <v>42581052.492397197</v>
      </c>
      <c r="X122" s="4"/>
      <c r="Y122" s="4"/>
    </row>
    <row r="123" spans="2:25">
      <c r="B123" t="s">
        <v>14</v>
      </c>
      <c r="C123" s="4">
        <v>1098349.6207613621</v>
      </c>
      <c r="D123" s="4">
        <v>1224075.3428774057</v>
      </c>
      <c r="E123" s="4">
        <v>1285811.3062397076</v>
      </c>
      <c r="F123" s="4">
        <v>1560095.2003173344</v>
      </c>
      <c r="G123" s="4">
        <v>1865054.7522027094</v>
      </c>
      <c r="H123" s="4">
        <v>2036968.2545406464</v>
      </c>
      <c r="I123" s="4">
        <v>2240933.7324053706</v>
      </c>
      <c r="J123" s="4">
        <v>2589039.9432644574</v>
      </c>
      <c r="K123" s="4">
        <v>2875362.1097928914</v>
      </c>
      <c r="L123" s="4">
        <v>3346627.7210823027</v>
      </c>
      <c r="M123" s="4">
        <v>3454196.8675249121</v>
      </c>
      <c r="N123" s="4">
        <v>3624860.2646857309</v>
      </c>
      <c r="O123" s="4">
        <v>3736780.7387640788</v>
      </c>
      <c r="P123" s="4">
        <v>3800121.4044450857</v>
      </c>
      <c r="Q123" s="4">
        <v>4055557.5589292371</v>
      </c>
      <c r="R123" s="4">
        <v>4347078.4801605903</v>
      </c>
      <c r="S123" s="4">
        <v>4964546.2959624007</v>
      </c>
      <c r="T123" s="4">
        <v>5613639.3686968861</v>
      </c>
      <c r="U123" s="4">
        <v>5924566.9707787912</v>
      </c>
      <c r="V123" s="4">
        <v>5952910.7016215306</v>
      </c>
      <c r="W123" s="4">
        <v>6311318.2599497559</v>
      </c>
      <c r="X123" s="4"/>
      <c r="Y123" s="4"/>
    </row>
    <row r="124" spans="2:25">
      <c r="B124" t="s">
        <v>15</v>
      </c>
      <c r="C124" s="4">
        <v>843003.61809286836</v>
      </c>
      <c r="D124" s="4">
        <v>946503.91258879961</v>
      </c>
      <c r="E124" s="4">
        <v>984259.49298618874</v>
      </c>
      <c r="F124" s="4">
        <v>1151142.5240104336</v>
      </c>
      <c r="G124" s="4">
        <v>1380080.054812304</v>
      </c>
      <c r="H124" s="4">
        <v>1484355.6549228902</v>
      </c>
      <c r="I124" s="4">
        <v>1633803.3247989614</v>
      </c>
      <c r="J124" s="4">
        <v>1841104.4198430157</v>
      </c>
      <c r="K124" s="4">
        <v>2048111.0189559218</v>
      </c>
      <c r="L124" s="4">
        <v>2286171.9135023379</v>
      </c>
      <c r="M124" s="4">
        <v>2519268.4480665443</v>
      </c>
      <c r="N124" s="4">
        <v>2622293.9430000121</v>
      </c>
      <c r="O124" s="4">
        <v>2615328.2127102041</v>
      </c>
      <c r="P124" s="4">
        <v>2651839.6980515188</v>
      </c>
      <c r="Q124" s="4">
        <v>2831325.9529046915</v>
      </c>
      <c r="R124" s="4">
        <v>3072686.4039041749</v>
      </c>
      <c r="S124" s="4">
        <v>3435222.9153895159</v>
      </c>
      <c r="T124" s="4">
        <v>3845593.9802627624</v>
      </c>
      <c r="U124" s="4">
        <v>4189763.5618381356</v>
      </c>
      <c r="V124" s="4">
        <v>3990425.8771771663</v>
      </c>
      <c r="W124" s="4">
        <v>4270960.2971403841</v>
      </c>
      <c r="X124" s="4"/>
      <c r="Y124" s="4"/>
    </row>
    <row r="125" spans="2:25">
      <c r="B125" t="s">
        <v>16</v>
      </c>
      <c r="C125" s="4">
        <v>3869003.4017285109</v>
      </c>
      <c r="D125" s="4">
        <v>4260538.7472503697</v>
      </c>
      <c r="E125" s="4">
        <v>4462665.1280756798</v>
      </c>
      <c r="F125" s="4">
        <v>5313037.1545682931</v>
      </c>
      <c r="G125" s="4">
        <v>6429903.9582657199</v>
      </c>
      <c r="H125" s="4">
        <v>7212445.7586575793</v>
      </c>
      <c r="I125" s="4">
        <v>7920444.0277427193</v>
      </c>
      <c r="J125" s="4">
        <v>9141568.4011876006</v>
      </c>
      <c r="K125" s="4">
        <v>9969107.9778346736</v>
      </c>
      <c r="L125" s="4">
        <v>11218125.323044006</v>
      </c>
      <c r="M125" s="4">
        <v>12630521.798709026</v>
      </c>
      <c r="N125" s="4">
        <v>12644537.400983255</v>
      </c>
      <c r="O125" s="4">
        <v>12043092.567884317</v>
      </c>
      <c r="P125" s="4">
        <v>11730794.658204416</v>
      </c>
      <c r="Q125" s="4">
        <v>11945704.56648997</v>
      </c>
      <c r="R125" s="4">
        <v>12559115.550587188</v>
      </c>
      <c r="S125" s="4">
        <v>13965501.905208372</v>
      </c>
      <c r="T125" s="4">
        <v>15191103.818830911</v>
      </c>
      <c r="U125" s="4">
        <v>15982155.950620847</v>
      </c>
      <c r="V125" s="4">
        <v>15416837.955116417</v>
      </c>
      <c r="W125" s="4">
        <v>16678416.45330737</v>
      </c>
      <c r="X125" s="4"/>
      <c r="Y125" s="4"/>
    </row>
    <row r="126" spans="2:25">
      <c r="B126" t="s">
        <v>17</v>
      </c>
      <c r="C126" s="4">
        <v>462743.25964924938</v>
      </c>
      <c r="D126" s="4">
        <v>518805.66874616855</v>
      </c>
      <c r="E126" s="4">
        <v>536769.92054619978</v>
      </c>
      <c r="F126" s="4">
        <v>613044.36671354563</v>
      </c>
      <c r="G126" s="4">
        <v>716478.54987799458</v>
      </c>
      <c r="H126" s="4">
        <v>769085.13937470701</v>
      </c>
      <c r="I126" s="4">
        <v>819365.81202745426</v>
      </c>
      <c r="J126" s="4">
        <v>910527.3280203864</v>
      </c>
      <c r="K126" s="4">
        <v>985659.85118940298</v>
      </c>
      <c r="L126" s="4">
        <v>1092045.0037863762</v>
      </c>
      <c r="M126" s="4">
        <v>1141784.7655451782</v>
      </c>
      <c r="N126" s="4">
        <v>1208064.3804166217</v>
      </c>
      <c r="O126" s="4">
        <v>1263213.2511148774</v>
      </c>
      <c r="P126" s="4">
        <v>1317767.1198297935</v>
      </c>
      <c r="Q126" s="4">
        <v>1411927.6862236005</v>
      </c>
      <c r="R126" s="4">
        <v>1488400.4663853929</v>
      </c>
      <c r="S126" s="4">
        <v>1671570.9254384383</v>
      </c>
      <c r="T126" s="4">
        <v>1871233.1566357748</v>
      </c>
      <c r="U126" s="4">
        <v>2050701.3811258159</v>
      </c>
      <c r="V126" s="4">
        <v>2029257.2692414026</v>
      </c>
      <c r="W126" s="4">
        <v>2175104.8766122148</v>
      </c>
      <c r="X126" s="4"/>
      <c r="Y126" s="4"/>
    </row>
    <row r="127" spans="2:25">
      <c r="B127" t="s">
        <v>18</v>
      </c>
      <c r="C127" s="4">
        <v>222488.67092183238</v>
      </c>
      <c r="D127" s="4">
        <v>236089.57484403736</v>
      </c>
      <c r="E127" s="4">
        <v>226785.90746817642</v>
      </c>
      <c r="F127" s="4">
        <v>258970.10565792795</v>
      </c>
      <c r="G127" s="4">
        <v>271597.36997103121</v>
      </c>
      <c r="H127" s="4">
        <v>283052.66068058612</v>
      </c>
      <c r="I127" s="4">
        <v>298282.30740567116</v>
      </c>
      <c r="J127" s="4">
        <v>328441.09480364935</v>
      </c>
      <c r="K127" s="4">
        <v>344560.23944322241</v>
      </c>
      <c r="L127" s="4">
        <v>399805.27207817964</v>
      </c>
      <c r="M127" s="4">
        <v>407852.82415587851</v>
      </c>
      <c r="N127" s="4">
        <v>416771.84378493385</v>
      </c>
      <c r="O127" s="4">
        <v>420558.22004255169</v>
      </c>
      <c r="P127" s="4">
        <v>448132.65539167961</v>
      </c>
      <c r="Q127" s="4">
        <v>483977.01729712839</v>
      </c>
      <c r="R127" s="4">
        <v>497211.30383565929</v>
      </c>
      <c r="S127" s="4">
        <v>541608.06798648927</v>
      </c>
      <c r="T127" s="4">
        <v>592495.76286466408</v>
      </c>
      <c r="U127" s="4">
        <v>633003.97870013106</v>
      </c>
      <c r="V127" s="4">
        <v>639735.31426922942</v>
      </c>
      <c r="W127" s="4">
        <v>676511.24493647309</v>
      </c>
      <c r="X127" s="4"/>
      <c r="Y127" s="4"/>
    </row>
    <row r="128" spans="2:25">
      <c r="B128" t="s">
        <v>19</v>
      </c>
      <c r="C128" s="4">
        <f>SUM(C110:C127)</f>
        <v>57868468.500955611</v>
      </c>
      <c r="D128" s="4">
        <f t="shared" ref="D128:W128" si="23">SUM(D110:D127)</f>
        <v>65073684.083997443</v>
      </c>
      <c r="E128" s="4">
        <f t="shared" si="23"/>
        <v>67863768.58629933</v>
      </c>
      <c r="F128" s="4">
        <f t="shared" si="23"/>
        <v>79266404.625389174</v>
      </c>
      <c r="G128" s="4">
        <f t="shared" si="23"/>
        <v>92414325.724520087</v>
      </c>
      <c r="H128" s="4">
        <f t="shared" si="23"/>
        <v>99938402.269421712</v>
      </c>
      <c r="I128" s="4">
        <f t="shared" si="23"/>
        <v>108925155.96264108</v>
      </c>
      <c r="J128" s="4">
        <f t="shared" si="23"/>
        <v>124602250.18931882</v>
      </c>
      <c r="K128" s="4">
        <f t="shared" si="23"/>
        <v>137235218.10729265</v>
      </c>
      <c r="L128" s="4">
        <f t="shared" si="23"/>
        <v>157433654.27379709</v>
      </c>
      <c r="M128" s="4">
        <f t="shared" si="23"/>
        <v>168366286.82701671</v>
      </c>
      <c r="N128" s="4">
        <f t="shared" si="23"/>
        <v>176290138.59339127</v>
      </c>
      <c r="O128" s="4">
        <f t="shared" si="23"/>
        <v>177620875.55443367</v>
      </c>
      <c r="P128" s="4">
        <f t="shared" si="23"/>
        <v>182964666.49838328</v>
      </c>
      <c r="Q128" s="4">
        <f t="shared" si="23"/>
        <v>189103902.97260588</v>
      </c>
      <c r="R128" s="4">
        <f t="shared" si="23"/>
        <v>197782752.1546284</v>
      </c>
      <c r="S128" s="4">
        <f t="shared" si="23"/>
        <v>223643365.4273797</v>
      </c>
      <c r="T128" s="4">
        <f t="shared" si="23"/>
        <v>248415239.26291877</v>
      </c>
      <c r="U128" s="4">
        <f t="shared" si="23"/>
        <v>261367206.37553647</v>
      </c>
      <c r="V128" s="4">
        <f t="shared" si="23"/>
        <v>253942753.59705746</v>
      </c>
      <c r="W128" s="4">
        <f t="shared" si="23"/>
        <v>269359825.94689453</v>
      </c>
      <c r="X128" s="4"/>
      <c r="Y128" s="4"/>
    </row>
    <row r="131" spans="2:23">
      <c r="B131" s="17" t="s">
        <v>203</v>
      </c>
    </row>
    <row r="132" spans="2:23">
      <c r="B132" t="s">
        <v>199</v>
      </c>
    </row>
    <row r="134" spans="2:23">
      <c r="C134" s="3">
        <v>1955</v>
      </c>
      <c r="D134" s="3">
        <v>1957</v>
      </c>
      <c r="E134" s="3">
        <v>1959</v>
      </c>
      <c r="F134" s="3">
        <v>1961</v>
      </c>
      <c r="G134" s="3">
        <v>1963</v>
      </c>
      <c r="H134" s="3">
        <v>1965</v>
      </c>
      <c r="I134" s="3">
        <v>1967</v>
      </c>
      <c r="J134" s="3">
        <v>1969</v>
      </c>
      <c r="K134" s="3">
        <v>1971</v>
      </c>
      <c r="L134" s="3">
        <v>1973</v>
      </c>
      <c r="M134" s="3">
        <v>1975</v>
      </c>
      <c r="N134" s="3">
        <v>1977</v>
      </c>
      <c r="O134" s="3">
        <v>1979</v>
      </c>
      <c r="P134" s="3">
        <v>1981</v>
      </c>
      <c r="Q134" s="3">
        <v>1983</v>
      </c>
      <c r="R134" s="3">
        <v>1985</v>
      </c>
      <c r="S134" s="3">
        <v>1987</v>
      </c>
      <c r="T134" s="3">
        <v>1989</v>
      </c>
      <c r="U134" s="3">
        <v>1991</v>
      </c>
      <c r="V134" s="3">
        <v>1993</v>
      </c>
      <c r="W134" s="3">
        <v>1995</v>
      </c>
    </row>
    <row r="135" spans="2:23">
      <c r="B135" t="s">
        <v>1</v>
      </c>
      <c r="C135" s="29">
        <f>C85/C110</f>
        <v>4.4745096334435845E-2</v>
      </c>
      <c r="D135" s="29">
        <f t="shared" ref="D135:W148" si="24">D85/D110</f>
        <v>5.2948963181938882E-2</v>
      </c>
      <c r="E135" s="29">
        <f t="shared" si="24"/>
        <v>6.3119579843890411E-2</v>
      </c>
      <c r="F135" s="29">
        <f t="shared" si="24"/>
        <v>6.6976095127235624E-2</v>
      </c>
      <c r="G135" s="29">
        <f t="shared" si="24"/>
        <v>7.7988971036988375E-2</v>
      </c>
      <c r="H135" s="29">
        <f t="shared" si="24"/>
        <v>9.3081416524637917E-2</v>
      </c>
      <c r="I135" s="29">
        <f t="shared" si="24"/>
        <v>0.10785985432505714</v>
      </c>
      <c r="J135" s="29">
        <f t="shared" si="24"/>
        <v>0.11875142937029852</v>
      </c>
      <c r="K135" s="29">
        <f t="shared" si="24"/>
        <v>0.13880507551988128</v>
      </c>
      <c r="L135" s="29">
        <f t="shared" si="24"/>
        <v>0.17192560454473912</v>
      </c>
      <c r="M135" s="29">
        <f t="shared" si="24"/>
        <v>0.23624176743552577</v>
      </c>
      <c r="N135" s="29">
        <f t="shared" si="24"/>
        <v>0.3375528663596008</v>
      </c>
      <c r="O135" s="29">
        <f t="shared" si="24"/>
        <v>0.47700639046192617</v>
      </c>
      <c r="P135" s="29">
        <f t="shared" si="24"/>
        <v>0.59907290648676481</v>
      </c>
      <c r="Q135" s="29">
        <f t="shared" si="24"/>
        <v>0.75747952333739599</v>
      </c>
      <c r="R135" s="29">
        <f t="shared" si="24"/>
        <v>0.91159084047100691</v>
      </c>
      <c r="S135" s="29">
        <f t="shared" si="24"/>
        <v>1.0502080387921702</v>
      </c>
      <c r="T135" s="29">
        <f t="shared" si="24"/>
        <v>1.1928798175249842</v>
      </c>
      <c r="U135" s="29">
        <f t="shared" si="24"/>
        <v>1.3708744337913097</v>
      </c>
      <c r="V135" s="29">
        <f t="shared" si="24"/>
        <v>1.5430503680027792</v>
      </c>
      <c r="W135" s="29">
        <f t="shared" si="24"/>
        <v>1.6564797331920547</v>
      </c>
    </row>
    <row r="136" spans="2:23">
      <c r="B136" t="s">
        <v>2</v>
      </c>
      <c r="C136" s="29">
        <f t="shared" ref="C136:R153" si="25">C86/C111</f>
        <v>4.7091491310920691E-2</v>
      </c>
      <c r="D136" s="29">
        <f t="shared" si="25"/>
        <v>5.5795528300619943E-2</v>
      </c>
      <c r="E136" s="29">
        <f t="shared" si="25"/>
        <v>6.6378021054055825E-2</v>
      </c>
      <c r="F136" s="29">
        <f t="shared" si="25"/>
        <v>7.0969564444072444E-2</v>
      </c>
      <c r="G136" s="29">
        <f t="shared" si="25"/>
        <v>8.2105893849369116E-2</v>
      </c>
      <c r="H136" s="29">
        <f t="shared" si="25"/>
        <v>9.7501310798940463E-2</v>
      </c>
      <c r="I136" s="29">
        <f t="shared" si="25"/>
        <v>0.10987179326507338</v>
      </c>
      <c r="J136" s="29">
        <f t="shared" si="25"/>
        <v>0.12185810134187865</v>
      </c>
      <c r="K136" s="29">
        <f t="shared" si="25"/>
        <v>0.14070807018555934</v>
      </c>
      <c r="L136" s="29">
        <f t="shared" si="25"/>
        <v>0.17519117374461207</v>
      </c>
      <c r="M136" s="29">
        <f t="shared" si="25"/>
        <v>0.23942498055575198</v>
      </c>
      <c r="N136" s="29">
        <f t="shared" si="25"/>
        <v>0.3414388656658206</v>
      </c>
      <c r="O136" s="29">
        <f t="shared" si="25"/>
        <v>0.47214225042674313</v>
      </c>
      <c r="P136" s="29">
        <f t="shared" si="25"/>
        <v>0.59805984475584939</v>
      </c>
      <c r="Q136" s="29">
        <f t="shared" si="25"/>
        <v>0.75758047713155074</v>
      </c>
      <c r="R136" s="29">
        <f t="shared" si="25"/>
        <v>0.91102423324844906</v>
      </c>
      <c r="S136" s="29">
        <f t="shared" si="24"/>
        <v>1.0528036350656929</v>
      </c>
      <c r="T136" s="29">
        <f t="shared" si="24"/>
        <v>1.1887654520745343</v>
      </c>
      <c r="U136" s="29">
        <f t="shared" si="24"/>
        <v>1.3666068068384312</v>
      </c>
      <c r="V136" s="29">
        <f t="shared" si="24"/>
        <v>1.5450528524143372</v>
      </c>
      <c r="W136" s="29">
        <f t="shared" si="24"/>
        <v>1.6771646320956048</v>
      </c>
    </row>
    <row r="137" spans="2:23">
      <c r="B137" t="s">
        <v>3</v>
      </c>
      <c r="C137" s="29">
        <f t="shared" si="25"/>
        <v>4.8127558189260192E-2</v>
      </c>
      <c r="D137" s="29">
        <f t="shared" si="24"/>
        <v>5.7807484134590296E-2</v>
      </c>
      <c r="E137" s="29">
        <f t="shared" si="24"/>
        <v>6.7490411494064748E-2</v>
      </c>
      <c r="F137" s="29">
        <f t="shared" si="24"/>
        <v>7.1049741881689318E-2</v>
      </c>
      <c r="G137" s="29">
        <f t="shared" si="24"/>
        <v>8.0609459741548734E-2</v>
      </c>
      <c r="H137" s="29">
        <f t="shared" si="24"/>
        <v>9.5779742464893458E-2</v>
      </c>
      <c r="I137" s="29">
        <f t="shared" si="24"/>
        <v>0.10922226080475637</v>
      </c>
      <c r="J137" s="29">
        <f t="shared" si="24"/>
        <v>0.12048239729569694</v>
      </c>
      <c r="K137" s="29">
        <f t="shared" si="24"/>
        <v>0.14105816284099068</v>
      </c>
      <c r="L137" s="29">
        <f t="shared" si="24"/>
        <v>0.17123396166640265</v>
      </c>
      <c r="M137" s="29">
        <f t="shared" si="24"/>
        <v>0.23393977116619769</v>
      </c>
      <c r="N137" s="29">
        <f t="shared" si="24"/>
        <v>0.33488145531992064</v>
      </c>
      <c r="O137" s="29">
        <f t="shared" si="24"/>
        <v>0.44728398630319749</v>
      </c>
      <c r="P137" s="29">
        <f t="shared" si="24"/>
        <v>0.55878225381078472</v>
      </c>
      <c r="Q137" s="29">
        <f t="shared" si="24"/>
        <v>0.7358368411118964</v>
      </c>
      <c r="R137" s="29">
        <f t="shared" si="24"/>
        <v>0.88725624494242961</v>
      </c>
      <c r="S137" s="29">
        <f t="shared" si="24"/>
        <v>1.0505976710720866</v>
      </c>
      <c r="T137" s="29">
        <f t="shared" si="24"/>
        <v>1.1844708880607977</v>
      </c>
      <c r="U137" s="29">
        <f t="shared" si="24"/>
        <v>1.3582657565157898</v>
      </c>
      <c r="V137" s="29">
        <f t="shared" si="24"/>
        <v>1.5145188946365631</v>
      </c>
      <c r="W137" s="29">
        <f t="shared" si="24"/>
        <v>1.6300538568210194</v>
      </c>
    </row>
    <row r="138" spans="2:23">
      <c r="B138" t="s">
        <v>4</v>
      </c>
      <c r="C138" s="29">
        <f t="shared" si="25"/>
        <v>4.3700907456283321E-2</v>
      </c>
      <c r="D138" s="29">
        <f t="shared" si="24"/>
        <v>5.0219166705116967E-2</v>
      </c>
      <c r="E138" s="29">
        <f t="shared" si="24"/>
        <v>6.0556550153824766E-2</v>
      </c>
      <c r="F138" s="29">
        <f t="shared" si="24"/>
        <v>6.3576343754360443E-2</v>
      </c>
      <c r="G138" s="29">
        <f t="shared" si="24"/>
        <v>7.4364827904552261E-2</v>
      </c>
      <c r="H138" s="29">
        <f t="shared" si="24"/>
        <v>8.9318592458330112E-2</v>
      </c>
      <c r="I138" s="29">
        <f t="shared" si="24"/>
        <v>0.10233632671311996</v>
      </c>
      <c r="J138" s="29">
        <f t="shared" si="24"/>
        <v>0.11221785921440822</v>
      </c>
      <c r="K138" s="29">
        <f t="shared" si="24"/>
        <v>0.13145376793971</v>
      </c>
      <c r="L138" s="29">
        <f t="shared" si="24"/>
        <v>0.16219355334139646</v>
      </c>
      <c r="M138" s="29">
        <f t="shared" si="24"/>
        <v>0.22339534642057038</v>
      </c>
      <c r="N138" s="29">
        <f t="shared" si="24"/>
        <v>0.32143799348673197</v>
      </c>
      <c r="O138" s="29">
        <f t="shared" si="24"/>
        <v>0.46154783344209771</v>
      </c>
      <c r="P138" s="29">
        <f t="shared" si="24"/>
        <v>0.56544011700272245</v>
      </c>
      <c r="Q138" s="29">
        <f t="shared" si="24"/>
        <v>0.73859788212715449</v>
      </c>
      <c r="R138" s="29">
        <f t="shared" si="24"/>
        <v>0.90617498703153854</v>
      </c>
      <c r="S138" s="29">
        <f t="shared" si="24"/>
        <v>1.0676143350705627</v>
      </c>
      <c r="T138" s="29">
        <f t="shared" si="24"/>
        <v>1.2307241757966614</v>
      </c>
      <c r="U138" s="29">
        <f t="shared" si="24"/>
        <v>1.4488691691669344</v>
      </c>
      <c r="V138" s="29">
        <f t="shared" si="24"/>
        <v>1.6799332314196505</v>
      </c>
      <c r="W138" s="29">
        <f t="shared" si="24"/>
        <v>1.7521041815870804</v>
      </c>
    </row>
    <row r="139" spans="2:23">
      <c r="B139" t="s">
        <v>5</v>
      </c>
      <c r="C139" s="29">
        <f t="shared" si="25"/>
        <v>4.1608768151184611E-2</v>
      </c>
      <c r="D139" s="29">
        <f t="shared" si="24"/>
        <v>5.1137141827356278E-2</v>
      </c>
      <c r="E139" s="29">
        <f t="shared" si="24"/>
        <v>6.1190819800759418E-2</v>
      </c>
      <c r="F139" s="29">
        <f t="shared" si="24"/>
        <v>6.4818815791053017E-2</v>
      </c>
      <c r="G139" s="29">
        <f t="shared" si="24"/>
        <v>7.4623914789890305E-2</v>
      </c>
      <c r="H139" s="29">
        <f t="shared" si="24"/>
        <v>8.81970908943049E-2</v>
      </c>
      <c r="I139" s="29">
        <f t="shared" si="24"/>
        <v>0.10203234034550178</v>
      </c>
      <c r="J139" s="29">
        <f t="shared" si="24"/>
        <v>0.11218668742881609</v>
      </c>
      <c r="K139" s="29">
        <f t="shared" si="24"/>
        <v>0.13113448122661076</v>
      </c>
      <c r="L139" s="29">
        <f t="shared" si="24"/>
        <v>0.15950002520506962</v>
      </c>
      <c r="M139" s="29">
        <f t="shared" si="24"/>
        <v>0.22132214817502496</v>
      </c>
      <c r="N139" s="29">
        <f t="shared" si="24"/>
        <v>0.32159393750692644</v>
      </c>
      <c r="O139" s="29">
        <f t="shared" si="24"/>
        <v>0.46745776958699925</v>
      </c>
      <c r="P139" s="29">
        <f t="shared" si="24"/>
        <v>0.57859432948837264</v>
      </c>
      <c r="Q139" s="29">
        <f t="shared" si="24"/>
        <v>0.73980236074076322</v>
      </c>
      <c r="R139" s="29">
        <f t="shared" si="24"/>
        <v>0.90020747596523287</v>
      </c>
      <c r="S139" s="29">
        <f t="shared" si="24"/>
        <v>1.0634038367679564</v>
      </c>
      <c r="T139" s="29">
        <f t="shared" si="24"/>
        <v>1.2131586681947564</v>
      </c>
      <c r="U139" s="29">
        <f t="shared" si="24"/>
        <v>1.4149124635939463</v>
      </c>
      <c r="V139" s="29">
        <f t="shared" si="24"/>
        <v>1.6168713746792438</v>
      </c>
      <c r="W139" s="29">
        <f t="shared" si="24"/>
        <v>1.7518350053845717</v>
      </c>
    </row>
    <row r="140" spans="2:23">
      <c r="B140" t="s">
        <v>6</v>
      </c>
      <c r="C140" s="29">
        <f t="shared" si="25"/>
        <v>4.9565815206145995E-2</v>
      </c>
      <c r="D140" s="29">
        <f t="shared" si="24"/>
        <v>5.9030209436932483E-2</v>
      </c>
      <c r="E140" s="29">
        <f t="shared" si="24"/>
        <v>7.0199501246882789E-2</v>
      </c>
      <c r="F140" s="29">
        <f t="shared" si="24"/>
        <v>7.4839551832916351E-2</v>
      </c>
      <c r="G140" s="29">
        <f t="shared" si="24"/>
        <v>8.6104742522991329E-2</v>
      </c>
      <c r="H140" s="29">
        <f t="shared" si="24"/>
        <v>0.10229308491580079</v>
      </c>
      <c r="I140" s="29">
        <f t="shared" si="24"/>
        <v>0.1170945923082418</v>
      </c>
      <c r="J140" s="29">
        <f t="shared" si="24"/>
        <v>0.12751288917309461</v>
      </c>
      <c r="K140" s="29">
        <f t="shared" si="24"/>
        <v>0.14629614941091054</v>
      </c>
      <c r="L140" s="29">
        <f t="shared" si="24"/>
        <v>0.18008092579558807</v>
      </c>
      <c r="M140" s="29">
        <f t="shared" si="24"/>
        <v>0.23955917376212196</v>
      </c>
      <c r="N140" s="29">
        <f t="shared" si="24"/>
        <v>0.33925855909023012</v>
      </c>
      <c r="O140" s="29">
        <f t="shared" si="24"/>
        <v>0.47155635835030479</v>
      </c>
      <c r="P140" s="29">
        <f t="shared" si="24"/>
        <v>0.60315484383147233</v>
      </c>
      <c r="Q140" s="29">
        <f t="shared" si="24"/>
        <v>0.75917776812210525</v>
      </c>
      <c r="R140" s="29">
        <f t="shared" si="24"/>
        <v>0.90877283343249649</v>
      </c>
      <c r="S140" s="29">
        <f t="shared" si="24"/>
        <v>1.0509080780394073</v>
      </c>
      <c r="T140" s="29">
        <f t="shared" si="24"/>
        <v>1.188719091407952</v>
      </c>
      <c r="U140" s="29">
        <f t="shared" si="24"/>
        <v>1.3464227043359915</v>
      </c>
      <c r="V140" s="29">
        <f t="shared" si="24"/>
        <v>1.5155766350474289</v>
      </c>
      <c r="W140" s="29">
        <f t="shared" si="24"/>
        <v>1.6177817269496131</v>
      </c>
    </row>
    <row r="141" spans="2:23">
      <c r="B141" t="s">
        <v>7</v>
      </c>
      <c r="C141" s="29">
        <f t="shared" si="25"/>
        <v>5.2948988134761392E-2</v>
      </c>
      <c r="D141" s="29">
        <f t="shared" si="24"/>
        <v>6.1561284096625507E-2</v>
      </c>
      <c r="E141" s="29">
        <f t="shared" si="24"/>
        <v>7.1218619962038474E-2</v>
      </c>
      <c r="F141" s="29">
        <f t="shared" si="24"/>
        <v>7.478590688240426E-2</v>
      </c>
      <c r="G141" s="29">
        <f t="shared" si="24"/>
        <v>8.6539003044854346E-2</v>
      </c>
      <c r="H141" s="29">
        <f t="shared" si="24"/>
        <v>0.10114995212957047</v>
      </c>
      <c r="I141" s="29">
        <f t="shared" si="24"/>
        <v>0.11480510356421483</v>
      </c>
      <c r="J141" s="29">
        <f t="shared" si="24"/>
        <v>0.12564710247709332</v>
      </c>
      <c r="K141" s="29">
        <f t="shared" si="24"/>
        <v>0.14463806866702006</v>
      </c>
      <c r="L141" s="29">
        <f t="shared" si="24"/>
        <v>0.17704135850906688</v>
      </c>
      <c r="M141" s="29">
        <f t="shared" si="24"/>
        <v>0.24374181537439166</v>
      </c>
      <c r="N141" s="29">
        <f t="shared" si="24"/>
        <v>0.34530558389207128</v>
      </c>
      <c r="O141" s="29">
        <f t="shared" si="24"/>
        <v>0.48020449096274442</v>
      </c>
      <c r="P141" s="29">
        <f t="shared" si="24"/>
        <v>0.60292480566850881</v>
      </c>
      <c r="Q141" s="29">
        <f t="shared" si="24"/>
        <v>0.77475725251885297</v>
      </c>
      <c r="R141" s="29">
        <f t="shared" si="24"/>
        <v>0.9213380808655085</v>
      </c>
      <c r="S141" s="29">
        <f t="shared" si="24"/>
        <v>1.0484661227922778</v>
      </c>
      <c r="T141" s="29">
        <f t="shared" si="24"/>
        <v>1.1846826942098851</v>
      </c>
      <c r="U141" s="29">
        <f t="shared" si="24"/>
        <v>1.3623949007716984</v>
      </c>
      <c r="V141" s="29">
        <f t="shared" si="24"/>
        <v>1.5368429172837352</v>
      </c>
      <c r="W141" s="29">
        <f t="shared" si="24"/>
        <v>1.6795764444720045</v>
      </c>
    </row>
    <row r="142" spans="2:23">
      <c r="B142" t="s">
        <v>8</v>
      </c>
      <c r="C142" s="29">
        <f t="shared" si="25"/>
        <v>5.4566345798447623E-2</v>
      </c>
      <c r="D142" s="29">
        <f t="shared" si="24"/>
        <v>6.5644374579362799E-2</v>
      </c>
      <c r="E142" s="29">
        <f t="shared" si="24"/>
        <v>7.5785398893589914E-2</v>
      </c>
      <c r="F142" s="29">
        <f t="shared" si="24"/>
        <v>7.9734402027639636E-2</v>
      </c>
      <c r="G142" s="29">
        <f t="shared" si="24"/>
        <v>9.164341675121182E-2</v>
      </c>
      <c r="H142" s="29">
        <f t="shared" si="24"/>
        <v>0.10398647612315531</v>
      </c>
      <c r="I142" s="29">
        <f t="shared" si="24"/>
        <v>0.11791708123954413</v>
      </c>
      <c r="J142" s="29">
        <f t="shared" si="24"/>
        <v>0.12798155574359538</v>
      </c>
      <c r="K142" s="29">
        <f t="shared" si="24"/>
        <v>0.14568187918625192</v>
      </c>
      <c r="L142" s="29">
        <f t="shared" si="24"/>
        <v>0.18242440468318402</v>
      </c>
      <c r="M142" s="29">
        <f t="shared" si="24"/>
        <v>0.25253106765610794</v>
      </c>
      <c r="N142" s="29">
        <f t="shared" si="24"/>
        <v>0.35407994443104374</v>
      </c>
      <c r="O142" s="29">
        <f t="shared" si="24"/>
        <v>0.4911278298296749</v>
      </c>
      <c r="P142" s="29">
        <f t="shared" si="24"/>
        <v>0.61701883628730869</v>
      </c>
      <c r="Q142" s="29">
        <f t="shared" si="24"/>
        <v>0.77312718188981655</v>
      </c>
      <c r="R142" s="29">
        <f t="shared" si="24"/>
        <v>0.91734010832419655</v>
      </c>
      <c r="S142" s="29">
        <f t="shared" si="24"/>
        <v>1.0453415857832795</v>
      </c>
      <c r="T142" s="29">
        <f t="shared" si="24"/>
        <v>1.1864471172622622</v>
      </c>
      <c r="U142" s="29">
        <f t="shared" si="24"/>
        <v>1.3551586314080168</v>
      </c>
      <c r="V142" s="29">
        <f t="shared" si="24"/>
        <v>1.551692557822056</v>
      </c>
      <c r="W142" s="29">
        <f t="shared" si="24"/>
        <v>1.740489293274684</v>
      </c>
    </row>
    <row r="143" spans="2:23">
      <c r="B143" t="s">
        <v>9</v>
      </c>
      <c r="C143" s="29">
        <f t="shared" si="25"/>
        <v>4.9513541476165317E-2</v>
      </c>
      <c r="D143" s="29">
        <f t="shared" si="24"/>
        <v>5.7376382728747351E-2</v>
      </c>
      <c r="E143" s="29">
        <f t="shared" si="24"/>
        <v>6.7457934843513895E-2</v>
      </c>
      <c r="F143" s="29">
        <f t="shared" si="24"/>
        <v>7.1861224648204422E-2</v>
      </c>
      <c r="G143" s="29">
        <f t="shared" si="24"/>
        <v>8.2623923543342997E-2</v>
      </c>
      <c r="H143" s="29">
        <f t="shared" si="24"/>
        <v>9.8156997436471799E-2</v>
      </c>
      <c r="I143" s="29">
        <f t="shared" si="24"/>
        <v>0.11211558113929448</v>
      </c>
      <c r="J143" s="29">
        <f t="shared" si="24"/>
        <v>0.12303227195516939</v>
      </c>
      <c r="K143" s="29">
        <f t="shared" si="24"/>
        <v>0.14255422272037027</v>
      </c>
      <c r="L143" s="29">
        <f t="shared" si="24"/>
        <v>0.17614842027834562</v>
      </c>
      <c r="M143" s="29">
        <f t="shared" si="24"/>
        <v>0.2385018104062106</v>
      </c>
      <c r="N143" s="29">
        <f t="shared" si="24"/>
        <v>0.34058262483276514</v>
      </c>
      <c r="O143" s="29">
        <f t="shared" si="24"/>
        <v>0.47354662350693438</v>
      </c>
      <c r="P143" s="29">
        <f t="shared" si="24"/>
        <v>0.59655056403656537</v>
      </c>
      <c r="Q143" s="29">
        <f t="shared" si="24"/>
        <v>0.75505217346722597</v>
      </c>
      <c r="R143" s="29">
        <f t="shared" si="24"/>
        <v>0.91537793054168048</v>
      </c>
      <c r="S143" s="29">
        <f t="shared" si="24"/>
        <v>1.0517061848441449</v>
      </c>
      <c r="T143" s="29">
        <f t="shared" si="24"/>
        <v>1.1856389164559071</v>
      </c>
      <c r="U143" s="29">
        <f t="shared" si="24"/>
        <v>1.3624716812313864</v>
      </c>
      <c r="V143" s="29">
        <f t="shared" si="24"/>
        <v>1.5263280764689608</v>
      </c>
      <c r="W143" s="29">
        <f t="shared" si="24"/>
        <v>1.6680079110454553</v>
      </c>
    </row>
    <row r="144" spans="2:23">
      <c r="B144" t="s">
        <v>10</v>
      </c>
      <c r="C144" s="29">
        <f t="shared" si="25"/>
        <v>4.7735512926819636E-2</v>
      </c>
      <c r="D144" s="29">
        <f t="shared" si="24"/>
        <v>5.5815433604349818E-2</v>
      </c>
      <c r="E144" s="29">
        <f t="shared" si="24"/>
        <v>6.627037922728754E-2</v>
      </c>
      <c r="F144" s="29">
        <f t="shared" si="24"/>
        <v>7.0530547705557792E-2</v>
      </c>
      <c r="G144" s="29">
        <f t="shared" si="24"/>
        <v>8.0903530443385843E-2</v>
      </c>
      <c r="H144" s="29">
        <f t="shared" si="24"/>
        <v>9.5801727314647936E-2</v>
      </c>
      <c r="I144" s="29">
        <f t="shared" si="24"/>
        <v>0.10962165383490473</v>
      </c>
      <c r="J144" s="29">
        <f t="shared" si="24"/>
        <v>0.12037407332560439</v>
      </c>
      <c r="K144" s="29">
        <f t="shared" si="24"/>
        <v>0.13971095141974874</v>
      </c>
      <c r="L144" s="29">
        <f t="shared" si="24"/>
        <v>0.17262490300427086</v>
      </c>
      <c r="M144" s="29">
        <f t="shared" si="24"/>
        <v>0.23515239474208915</v>
      </c>
      <c r="N144" s="29">
        <f t="shared" si="24"/>
        <v>0.33558208280638324</v>
      </c>
      <c r="O144" s="29">
        <f t="shared" si="24"/>
        <v>0.47114589300398513</v>
      </c>
      <c r="P144" s="29">
        <f t="shared" si="24"/>
        <v>0.59727877782312155</v>
      </c>
      <c r="Q144" s="29">
        <f t="shared" si="24"/>
        <v>0.7512291033619265</v>
      </c>
      <c r="R144" s="29">
        <f t="shared" si="24"/>
        <v>0.90405081955260136</v>
      </c>
      <c r="S144" s="29">
        <f t="shared" si="24"/>
        <v>1.050630114622382</v>
      </c>
      <c r="T144" s="29">
        <f t="shared" si="24"/>
        <v>1.1910062269479016</v>
      </c>
      <c r="U144" s="29">
        <f t="shared" si="24"/>
        <v>1.3683473850173271</v>
      </c>
      <c r="V144" s="29">
        <f t="shared" si="24"/>
        <v>1.5394520746500302</v>
      </c>
      <c r="W144" s="29">
        <f t="shared" si="24"/>
        <v>1.6982175141725495</v>
      </c>
    </row>
    <row r="145" spans="2:25">
      <c r="B145" t="s">
        <v>11</v>
      </c>
      <c r="C145" s="29">
        <f t="shared" si="25"/>
        <v>4.9272416230618329E-2</v>
      </c>
      <c r="D145" s="29">
        <f t="shared" si="24"/>
        <v>5.9829402836962239E-2</v>
      </c>
      <c r="E145" s="29">
        <f t="shared" si="24"/>
        <v>7.0693393041191308E-2</v>
      </c>
      <c r="F145" s="29">
        <f t="shared" si="24"/>
        <v>7.4487626608091356E-2</v>
      </c>
      <c r="G145" s="29">
        <f t="shared" si="24"/>
        <v>8.4367645164689781E-2</v>
      </c>
      <c r="H145" s="29">
        <f t="shared" si="24"/>
        <v>9.847295198159732E-2</v>
      </c>
      <c r="I145" s="29">
        <f t="shared" si="24"/>
        <v>0.11207683668165085</v>
      </c>
      <c r="J145" s="29">
        <f t="shared" si="24"/>
        <v>0.12296161877299394</v>
      </c>
      <c r="K145" s="29">
        <f t="shared" si="24"/>
        <v>0.14171566795350662</v>
      </c>
      <c r="L145" s="29">
        <f t="shared" si="24"/>
        <v>0.17901353559904451</v>
      </c>
      <c r="M145" s="29">
        <f t="shared" si="24"/>
        <v>0.24451898710337597</v>
      </c>
      <c r="N145" s="29">
        <f t="shared" si="24"/>
        <v>0.34747826579446661</v>
      </c>
      <c r="O145" s="29">
        <f t="shared" si="24"/>
        <v>0.47728290629247522</v>
      </c>
      <c r="P145" s="29">
        <f t="shared" si="24"/>
        <v>0.59515662411150705</v>
      </c>
      <c r="Q145" s="29">
        <f t="shared" si="24"/>
        <v>0.7588756964373079</v>
      </c>
      <c r="R145" s="29">
        <f t="shared" si="24"/>
        <v>0.90920631292008047</v>
      </c>
      <c r="S145" s="29">
        <f t="shared" si="24"/>
        <v>1.0575851548189119</v>
      </c>
      <c r="T145" s="29">
        <f t="shared" si="24"/>
        <v>1.2049461234800163</v>
      </c>
      <c r="U145" s="29">
        <f t="shared" si="24"/>
        <v>1.3910830722857801</v>
      </c>
      <c r="V145" s="29">
        <f t="shared" si="24"/>
        <v>1.5774170896816992</v>
      </c>
      <c r="W145" s="29">
        <f t="shared" si="24"/>
        <v>1.700080382338228</v>
      </c>
    </row>
    <row r="146" spans="2:25">
      <c r="B146" t="s">
        <v>12</v>
      </c>
      <c r="C146" s="29">
        <f t="shared" si="25"/>
        <v>4.6990043332115698E-2</v>
      </c>
      <c r="D146" s="29">
        <f t="shared" si="24"/>
        <v>5.5980445672202638E-2</v>
      </c>
      <c r="E146" s="29">
        <f t="shared" si="24"/>
        <v>6.6517168968157292E-2</v>
      </c>
      <c r="F146" s="29">
        <f t="shared" si="24"/>
        <v>7.1445076744122302E-2</v>
      </c>
      <c r="G146" s="29">
        <f t="shared" si="24"/>
        <v>8.2338691109783799E-2</v>
      </c>
      <c r="H146" s="29">
        <f t="shared" si="24"/>
        <v>9.6672626954651758E-2</v>
      </c>
      <c r="I146" s="29">
        <f t="shared" si="24"/>
        <v>0.11166736791033179</v>
      </c>
      <c r="J146" s="29">
        <f t="shared" si="24"/>
        <v>0.12141521405196019</v>
      </c>
      <c r="K146" s="29">
        <f t="shared" si="24"/>
        <v>0.1409005216974426</v>
      </c>
      <c r="L146" s="29">
        <f t="shared" si="24"/>
        <v>0.17420161587980859</v>
      </c>
      <c r="M146" s="29">
        <f t="shared" si="24"/>
        <v>0.23938757465291247</v>
      </c>
      <c r="N146" s="29">
        <f t="shared" si="24"/>
        <v>0.34172664367467687</v>
      </c>
      <c r="O146" s="29">
        <f t="shared" si="24"/>
        <v>0.47877799677275179</v>
      </c>
      <c r="P146" s="29">
        <f t="shared" si="24"/>
        <v>0.59956776409250823</v>
      </c>
      <c r="Q146" s="29">
        <f t="shared" si="24"/>
        <v>0.75528038975413903</v>
      </c>
      <c r="R146" s="29">
        <f t="shared" si="24"/>
        <v>0.90713615181646523</v>
      </c>
      <c r="S146" s="29">
        <f t="shared" si="24"/>
        <v>1.0557428305542278</v>
      </c>
      <c r="T146" s="29">
        <f t="shared" si="24"/>
        <v>1.1985832174054509</v>
      </c>
      <c r="U146" s="29">
        <f t="shared" si="24"/>
        <v>1.3770960702556665</v>
      </c>
      <c r="V146" s="29">
        <f t="shared" si="24"/>
        <v>1.5545464812632648</v>
      </c>
      <c r="W146" s="29">
        <f t="shared" si="24"/>
        <v>1.7110084578577451</v>
      </c>
    </row>
    <row r="147" spans="2:25">
      <c r="B147" t="s">
        <v>13</v>
      </c>
      <c r="C147" s="29">
        <f t="shared" si="25"/>
        <v>3.7308000931117684E-2</v>
      </c>
      <c r="D147" s="29">
        <f t="shared" si="24"/>
        <v>4.4124558297932832E-2</v>
      </c>
      <c r="E147" s="29">
        <f t="shared" si="24"/>
        <v>5.350013623116627E-2</v>
      </c>
      <c r="F147" s="29">
        <f t="shared" si="24"/>
        <v>5.7854123908840059E-2</v>
      </c>
      <c r="G147" s="29">
        <f t="shared" si="24"/>
        <v>6.875511758321505E-2</v>
      </c>
      <c r="H147" s="29">
        <f t="shared" si="24"/>
        <v>8.4899016788030413E-2</v>
      </c>
      <c r="I147" s="29">
        <f t="shared" si="24"/>
        <v>0.10143000576664549</v>
      </c>
      <c r="J147" s="29">
        <f t="shared" si="24"/>
        <v>0.11270350654304169</v>
      </c>
      <c r="K147" s="29">
        <f t="shared" si="24"/>
        <v>0.1318584860998091</v>
      </c>
      <c r="L147" s="29">
        <f t="shared" si="24"/>
        <v>0.16570346189113397</v>
      </c>
      <c r="M147" s="29">
        <f t="shared" si="24"/>
        <v>0.2275537982769989</v>
      </c>
      <c r="N147" s="29">
        <f t="shared" si="24"/>
        <v>0.3308315631600019</v>
      </c>
      <c r="O147" s="29">
        <f t="shared" si="24"/>
        <v>0.47332727442610345</v>
      </c>
      <c r="P147" s="29">
        <f t="shared" si="24"/>
        <v>0.59504313484324456</v>
      </c>
      <c r="Q147" s="29">
        <f t="shared" si="24"/>
        <v>0.75546075964415205</v>
      </c>
      <c r="R147" s="29">
        <f t="shared" si="24"/>
        <v>0.921137829048013</v>
      </c>
      <c r="S147" s="29">
        <f t="shared" si="24"/>
        <v>1.0590380178046988</v>
      </c>
      <c r="T147" s="29">
        <f t="shared" si="24"/>
        <v>1.2003416977821195</v>
      </c>
      <c r="U147" s="29">
        <f t="shared" si="24"/>
        <v>1.4050502619363505</v>
      </c>
      <c r="V147" s="29">
        <f t="shared" si="24"/>
        <v>1.5976499070087988</v>
      </c>
      <c r="W147" s="29">
        <f t="shared" si="24"/>
        <v>1.8475399268669062</v>
      </c>
    </row>
    <row r="148" spans="2:25">
      <c r="B148" t="s">
        <v>14</v>
      </c>
      <c r="C148" s="29">
        <f t="shared" si="25"/>
        <v>4.5116279069767444E-2</v>
      </c>
      <c r="D148" s="29">
        <f t="shared" si="24"/>
        <v>5.3866813309831153E-2</v>
      </c>
      <c r="E148" s="29">
        <f t="shared" si="24"/>
        <v>6.3994278796490639E-2</v>
      </c>
      <c r="F148" s="29">
        <f t="shared" si="24"/>
        <v>6.8661442803319234E-2</v>
      </c>
      <c r="G148" s="29">
        <f t="shared" si="24"/>
        <v>7.869966067176036E-2</v>
      </c>
      <c r="H148" s="29">
        <f t="shared" si="24"/>
        <v>9.201500045733102E-2</v>
      </c>
      <c r="I148" s="29">
        <f t="shared" si="24"/>
        <v>0.10652791932628869</v>
      </c>
      <c r="J148" s="29">
        <f t="shared" si="24"/>
        <v>0.11714332141696458</v>
      </c>
      <c r="K148" s="29">
        <f t="shared" si="24"/>
        <v>0.13634881484887756</v>
      </c>
      <c r="L148" s="29">
        <f t="shared" si="24"/>
        <v>0.16750653698063331</v>
      </c>
      <c r="M148" s="29">
        <f t="shared" si="24"/>
        <v>0.23386807718406907</v>
      </c>
      <c r="N148" s="29">
        <f t="shared" ref="D148:W153" si="26">N98/N123</f>
        <v>0.33615032348132895</v>
      </c>
      <c r="O148" s="29">
        <f t="shared" si="26"/>
        <v>0.47326408770112655</v>
      </c>
      <c r="P148" s="29">
        <f t="shared" si="26"/>
        <v>0.59426652770023747</v>
      </c>
      <c r="Q148" s="29">
        <f t="shared" si="26"/>
        <v>0.74780523660764553</v>
      </c>
      <c r="R148" s="29">
        <f t="shared" si="26"/>
        <v>0.90132767771843514</v>
      </c>
      <c r="S148" s="29">
        <f t="shared" si="26"/>
        <v>1.0498552717755145</v>
      </c>
      <c r="T148" s="29">
        <f t="shared" si="26"/>
        <v>1.1848825146060462</v>
      </c>
      <c r="U148" s="29">
        <f t="shared" si="26"/>
        <v>1.3552023048089556</v>
      </c>
      <c r="V148" s="29">
        <f t="shared" si="26"/>
        <v>1.5013220849264144</v>
      </c>
      <c r="W148" s="29">
        <f t="shared" si="26"/>
        <v>1.654661632297415</v>
      </c>
    </row>
    <row r="149" spans="2:25">
      <c r="B149" t="s">
        <v>15</v>
      </c>
      <c r="C149" s="29">
        <f t="shared" si="25"/>
        <v>4.9264244567387212E-2</v>
      </c>
      <c r="D149" s="29">
        <f t="shared" si="26"/>
        <v>5.7548337936946373E-2</v>
      </c>
      <c r="E149" s="29">
        <f t="shared" si="26"/>
        <v>6.9031001361690686E-2</v>
      </c>
      <c r="F149" s="29">
        <f t="shared" si="26"/>
        <v>7.3511752482587955E-2</v>
      </c>
      <c r="G149" s="29">
        <f t="shared" si="26"/>
        <v>8.6767177932812481E-2</v>
      </c>
      <c r="H149" s="29">
        <f t="shared" si="26"/>
        <v>0.10110294117647058</v>
      </c>
      <c r="I149" s="29">
        <f t="shared" si="26"/>
        <v>0.11660817680858734</v>
      </c>
      <c r="J149" s="29">
        <f t="shared" si="26"/>
        <v>0.12722387981745414</v>
      </c>
      <c r="K149" s="29">
        <f t="shared" si="26"/>
        <v>0.14646528374860979</v>
      </c>
      <c r="L149" s="29">
        <f t="shared" si="26"/>
        <v>0.18500632250839277</v>
      </c>
      <c r="M149" s="29">
        <f t="shared" si="26"/>
        <v>0.24303207998644938</v>
      </c>
      <c r="N149" s="29">
        <f t="shared" si="26"/>
        <v>0.34601306859983544</v>
      </c>
      <c r="O149" s="29">
        <f t="shared" si="26"/>
        <v>0.48193283297407358</v>
      </c>
      <c r="P149" s="29">
        <f t="shared" si="26"/>
        <v>0.60691613651867848</v>
      </c>
      <c r="Q149" s="29">
        <f t="shared" si="26"/>
        <v>0.76149083089750869</v>
      </c>
      <c r="R149" s="29">
        <f t="shared" si="26"/>
        <v>0.91244435229593235</v>
      </c>
      <c r="S149" s="29">
        <f t="shared" si="26"/>
        <v>1.0532162995802812</v>
      </c>
      <c r="T149" s="29">
        <f t="shared" si="26"/>
        <v>1.1929130597184043</v>
      </c>
      <c r="U149" s="29">
        <f t="shared" si="26"/>
        <v>1.3423337225548615</v>
      </c>
      <c r="V149" s="29">
        <f t="shared" si="26"/>
        <v>1.4989780872383656</v>
      </c>
      <c r="W149" s="29">
        <f t="shared" si="26"/>
        <v>1.7047780273223123</v>
      </c>
    </row>
    <row r="150" spans="2:25">
      <c r="B150" t="s">
        <v>16</v>
      </c>
      <c r="C150" s="29">
        <f t="shared" si="25"/>
        <v>5.0602098957977341E-2</v>
      </c>
      <c r="D150" s="29">
        <f t="shared" si="26"/>
        <v>6.0080914777103485E-2</v>
      </c>
      <c r="E150" s="29">
        <f t="shared" si="26"/>
        <v>7.0583482037641823E-2</v>
      </c>
      <c r="F150" s="29">
        <f t="shared" si="26"/>
        <v>7.4726107588672139E-2</v>
      </c>
      <c r="G150" s="29">
        <f t="shared" si="26"/>
        <v>8.619932214543026E-2</v>
      </c>
      <c r="H150" s="29">
        <f t="shared" si="26"/>
        <v>0.10201408274655223</v>
      </c>
      <c r="I150" s="29">
        <f t="shared" si="26"/>
        <v>0.11498113216137484</v>
      </c>
      <c r="J150" s="29">
        <f t="shared" si="26"/>
        <v>0.1271842943165449</v>
      </c>
      <c r="K150" s="29">
        <f t="shared" si="26"/>
        <v>0.14572863412752002</v>
      </c>
      <c r="L150" s="29">
        <f t="shared" si="26"/>
        <v>0.18302805352580365</v>
      </c>
      <c r="M150" s="29">
        <f t="shared" si="26"/>
        <v>0.23916010243906619</v>
      </c>
      <c r="N150" s="29">
        <f t="shared" si="26"/>
        <v>0.34064397392619522</v>
      </c>
      <c r="O150" s="29">
        <f t="shared" si="26"/>
        <v>0.47054299776125597</v>
      </c>
      <c r="P150" s="29">
        <f t="shared" si="26"/>
        <v>0.60061787851463233</v>
      </c>
      <c r="Q150" s="29">
        <f t="shared" si="26"/>
        <v>0.75756365220733757</v>
      </c>
      <c r="R150" s="29">
        <f t="shared" si="26"/>
        <v>0.91174405800749503</v>
      </c>
      <c r="S150" s="29">
        <f t="shared" si="26"/>
        <v>1.0522463660839088</v>
      </c>
      <c r="T150" s="29">
        <f t="shared" si="26"/>
        <v>1.1868188909026676</v>
      </c>
      <c r="U150" s="29">
        <f t="shared" si="26"/>
        <v>1.3473779965230235</v>
      </c>
      <c r="V150" s="29">
        <f t="shared" si="26"/>
        <v>1.5012849171158289</v>
      </c>
      <c r="W150" s="29">
        <f t="shared" si="26"/>
        <v>1.6046240524962569</v>
      </c>
    </row>
    <row r="151" spans="2:25">
      <c r="B151" t="s">
        <v>17</v>
      </c>
      <c r="C151" s="29">
        <f t="shared" si="25"/>
        <v>5.0003896407512273E-2</v>
      </c>
      <c r="D151" s="29">
        <f t="shared" si="26"/>
        <v>5.966034151201316E-2</v>
      </c>
      <c r="E151" s="29">
        <f t="shared" si="26"/>
        <v>7.0797550133802109E-2</v>
      </c>
      <c r="F151" s="29">
        <f t="shared" si="26"/>
        <v>7.620438814925197E-2</v>
      </c>
      <c r="G151" s="29">
        <f t="shared" si="26"/>
        <v>8.8246149716471489E-2</v>
      </c>
      <c r="H151" s="29">
        <f t="shared" si="26"/>
        <v>0.10297346930801392</v>
      </c>
      <c r="I151" s="29">
        <f t="shared" si="26"/>
        <v>0.11709735863449985</v>
      </c>
      <c r="J151" s="29">
        <f t="shared" si="26"/>
        <v>0.12728136819384944</v>
      </c>
      <c r="K151" s="29">
        <f t="shared" si="26"/>
        <v>0.1456280487804878</v>
      </c>
      <c r="L151" s="29">
        <f t="shared" si="26"/>
        <v>0.18137489612054972</v>
      </c>
      <c r="M151" s="29">
        <f t="shared" si="26"/>
        <v>0.24475068034551548</v>
      </c>
      <c r="N151" s="29">
        <f t="shared" si="26"/>
        <v>0.34793164349145539</v>
      </c>
      <c r="O151" s="29">
        <f t="shared" si="26"/>
        <v>0.48884057074616644</v>
      </c>
      <c r="P151" s="29">
        <f t="shared" si="26"/>
        <v>0.61232429375438979</v>
      </c>
      <c r="Q151" s="29">
        <f t="shared" si="26"/>
        <v>0.76915611365329373</v>
      </c>
      <c r="R151" s="29">
        <f t="shared" si="26"/>
        <v>0.9128888063347721</v>
      </c>
      <c r="S151" s="29">
        <f t="shared" si="26"/>
        <v>1.0467414049747237</v>
      </c>
      <c r="T151" s="29">
        <f t="shared" si="26"/>
        <v>1.1872444571490974</v>
      </c>
      <c r="U151" s="29">
        <f t="shared" si="26"/>
        <v>1.3353262526083798</v>
      </c>
      <c r="V151" s="29">
        <f t="shared" si="26"/>
        <v>1.4857599810448998</v>
      </c>
      <c r="W151" s="29">
        <f t="shared" si="26"/>
        <v>1.6493187476340607</v>
      </c>
    </row>
    <row r="152" spans="2:25">
      <c r="B152" t="s">
        <v>18</v>
      </c>
      <c r="C152" s="29">
        <f t="shared" si="25"/>
        <v>3.0632918231178582E-2</v>
      </c>
      <c r="D152" s="29">
        <f t="shared" si="26"/>
        <v>3.6810753016648851E-2</v>
      </c>
      <c r="E152" s="29">
        <f t="shared" si="26"/>
        <v>4.4893199766788572E-2</v>
      </c>
      <c r="F152" s="29">
        <f t="shared" si="26"/>
        <v>4.797047970479705E-2</v>
      </c>
      <c r="G152" s="29">
        <f t="shared" si="26"/>
        <v>5.8353618057092278E-2</v>
      </c>
      <c r="H152" s="29">
        <f t="shared" si="26"/>
        <v>7.2723798199422457E-2</v>
      </c>
      <c r="I152" s="29">
        <f t="shared" si="26"/>
        <v>9.1799314930485598E-2</v>
      </c>
      <c r="J152" s="29">
        <f t="shared" si="26"/>
        <v>0.10393793002488655</v>
      </c>
      <c r="K152" s="29">
        <f t="shared" si="26"/>
        <v>0.12469911041339614</v>
      </c>
      <c r="L152" s="29">
        <f t="shared" si="26"/>
        <v>0.15300201437118549</v>
      </c>
      <c r="M152" s="29">
        <f t="shared" si="26"/>
        <v>0.21514566540428229</v>
      </c>
      <c r="N152" s="29">
        <f t="shared" si="26"/>
        <v>0.31741293532338311</v>
      </c>
      <c r="O152" s="29">
        <f t="shared" si="26"/>
        <v>0.45997856377277596</v>
      </c>
      <c r="P152" s="29">
        <f t="shared" si="26"/>
        <v>0.58593404235344604</v>
      </c>
      <c r="Q152" s="29">
        <f t="shared" si="26"/>
        <v>0.75233151613744453</v>
      </c>
      <c r="R152" s="29">
        <f t="shared" si="26"/>
        <v>0.91084142199228801</v>
      </c>
      <c r="S152" s="29">
        <f t="shared" si="26"/>
        <v>1.0611878023880332</v>
      </c>
      <c r="T152" s="29">
        <f t="shared" si="26"/>
        <v>1.1996185954982097</v>
      </c>
      <c r="U152" s="29">
        <f t="shared" si="26"/>
        <v>1.40727096645557</v>
      </c>
      <c r="V152" s="29">
        <f t="shared" si="26"/>
        <v>1.6078276636321787</v>
      </c>
      <c r="W152" s="29">
        <f t="shared" si="26"/>
        <v>1.790009061672678</v>
      </c>
    </row>
    <row r="153" spans="2:25">
      <c r="B153" t="s">
        <v>19</v>
      </c>
      <c r="C153" s="29">
        <f t="shared" si="25"/>
        <v>4.6638714242494383E-2</v>
      </c>
      <c r="D153" s="29">
        <f t="shared" si="26"/>
        <v>5.4964603527178864E-2</v>
      </c>
      <c r="E153" s="29">
        <f t="shared" si="26"/>
        <v>6.5093718939801259E-2</v>
      </c>
      <c r="F153" s="29">
        <f t="shared" si="26"/>
        <v>6.9218246969781974E-2</v>
      </c>
      <c r="G153" s="29">
        <f t="shared" si="26"/>
        <v>8.0165577880460054E-2</v>
      </c>
      <c r="H153" s="29">
        <f t="shared" si="26"/>
        <v>9.5224415217119232E-2</v>
      </c>
      <c r="I153" s="29">
        <f t="shared" si="26"/>
        <v>0.10959493138815915</v>
      </c>
      <c r="J153" s="29">
        <f t="shared" si="26"/>
        <v>0.12049423911842862</v>
      </c>
      <c r="K153" s="29">
        <f t="shared" si="26"/>
        <v>0.13972730775077313</v>
      </c>
      <c r="L153" s="29">
        <f t="shared" si="26"/>
        <v>0.17322684738884375</v>
      </c>
      <c r="M153" s="29">
        <f t="shared" si="26"/>
        <v>0.23605597524762176</v>
      </c>
      <c r="N153" s="29">
        <f t="shared" si="26"/>
        <v>0.33781889132053505</v>
      </c>
      <c r="O153" s="29">
        <f t="shared" si="26"/>
        <v>0.47368761201459303</v>
      </c>
      <c r="P153" s="29">
        <f t="shared" si="26"/>
        <v>0.59586724711777928</v>
      </c>
      <c r="Q153" s="29">
        <f t="shared" si="26"/>
        <v>0.75564521783172134</v>
      </c>
      <c r="R153" s="29">
        <f t="shared" si="26"/>
        <v>0.9120426557680118</v>
      </c>
      <c r="S153" s="29">
        <f t="shared" si="26"/>
        <v>1.053395214468791</v>
      </c>
      <c r="T153" s="29">
        <f t="shared" si="26"/>
        <v>1.1931154802946173</v>
      </c>
      <c r="U153" s="29">
        <f t="shared" si="26"/>
        <v>1.3745388481434024</v>
      </c>
      <c r="V153" s="29">
        <f t="shared" si="26"/>
        <v>1.5502883981899398</v>
      </c>
      <c r="W153" s="29">
        <f t="shared" si="26"/>
        <v>1.7049162313178741</v>
      </c>
    </row>
    <row r="154" spans="2:25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6" spans="2:25">
      <c r="B156" s="2" t="s">
        <v>21</v>
      </c>
    </row>
    <row r="158" spans="2:25">
      <c r="C158" s="3">
        <v>1955</v>
      </c>
      <c r="D158" s="3">
        <v>1957</v>
      </c>
      <c r="E158" s="3">
        <v>1959</v>
      </c>
      <c r="F158" s="3">
        <v>1961</v>
      </c>
      <c r="G158" s="3">
        <v>1963</v>
      </c>
      <c r="H158" s="3">
        <v>1965</v>
      </c>
      <c r="I158" s="3">
        <v>1967</v>
      </c>
      <c r="J158" s="3">
        <v>1969</v>
      </c>
      <c r="K158" s="3">
        <v>1971</v>
      </c>
      <c r="L158" s="3">
        <v>1973</v>
      </c>
      <c r="M158" s="3">
        <v>1975</v>
      </c>
      <c r="N158" s="3">
        <v>1977</v>
      </c>
      <c r="O158" s="3">
        <v>1979</v>
      </c>
      <c r="P158" s="3">
        <v>1981</v>
      </c>
      <c r="Q158" s="3">
        <v>1983</v>
      </c>
      <c r="R158" s="3">
        <v>1985</v>
      </c>
      <c r="S158" s="3">
        <v>1987</v>
      </c>
      <c r="T158" s="3">
        <v>1989</v>
      </c>
      <c r="U158" s="3">
        <v>1991</v>
      </c>
      <c r="V158" s="3">
        <v>1993</v>
      </c>
      <c r="W158" s="3">
        <v>1995</v>
      </c>
      <c r="X158" s="3"/>
      <c r="Y158" s="3"/>
    </row>
    <row r="159" spans="2:25">
      <c r="B159" t="s">
        <v>1</v>
      </c>
      <c r="C159" s="4">
        <v>1979.8880000000001</v>
      </c>
      <c r="D159" s="4">
        <v>1986.625</v>
      </c>
      <c r="E159" s="4">
        <v>1984.982</v>
      </c>
      <c r="F159" s="4">
        <v>1975.8050000000001</v>
      </c>
      <c r="G159" s="4">
        <v>1972.7860000000001</v>
      </c>
      <c r="H159" s="4">
        <v>1965.037</v>
      </c>
      <c r="I159" s="4">
        <v>1945.3710000000001</v>
      </c>
      <c r="J159" s="4">
        <v>1955.7860000000001</v>
      </c>
      <c r="K159" s="4">
        <v>1953.68</v>
      </c>
      <c r="L159" s="4">
        <v>1939.9449999999999</v>
      </c>
      <c r="M159" s="4">
        <v>1900.0150000000001</v>
      </c>
      <c r="N159" s="4">
        <v>1879.7330000000002</v>
      </c>
      <c r="O159" s="4">
        <v>1859.4839999999999</v>
      </c>
      <c r="P159" s="4">
        <v>1793.306</v>
      </c>
      <c r="Q159" s="4">
        <v>1747.933</v>
      </c>
      <c r="R159" s="4">
        <v>1752.8410000000001</v>
      </c>
      <c r="S159" s="4">
        <v>1801.4739999999999</v>
      </c>
      <c r="T159" s="4">
        <v>1866.4119999999998</v>
      </c>
      <c r="U159" s="4">
        <v>1907.499</v>
      </c>
      <c r="V159" s="4">
        <v>1847.2149999999999</v>
      </c>
      <c r="W159" s="4">
        <v>1934.3639999999996</v>
      </c>
      <c r="X159" s="4"/>
      <c r="Y159" s="4"/>
    </row>
    <row r="160" spans="2:25">
      <c r="B160" t="s">
        <v>2</v>
      </c>
      <c r="C160" s="4">
        <v>462.60900000000004</v>
      </c>
      <c r="D160" s="4">
        <v>468.81700000000001</v>
      </c>
      <c r="E160" s="4">
        <v>472.18600000000004</v>
      </c>
      <c r="F160" s="4">
        <v>473.88400000000001</v>
      </c>
      <c r="G160" s="4">
        <v>471.48500000000001</v>
      </c>
      <c r="H160" s="4">
        <v>469.41399999999999</v>
      </c>
      <c r="I160" s="4">
        <v>466.77199999999999</v>
      </c>
      <c r="J160" s="4">
        <v>461.09100000000001</v>
      </c>
      <c r="K160" s="4">
        <v>453.33699999999999</v>
      </c>
      <c r="L160" s="4">
        <v>445.25200000000001</v>
      </c>
      <c r="M160" s="4">
        <v>434.65100000000001</v>
      </c>
      <c r="N160" s="4">
        <v>429.83</v>
      </c>
      <c r="O160" s="4">
        <v>428.99099999999999</v>
      </c>
      <c r="P160" s="4">
        <v>419.20499999999998</v>
      </c>
      <c r="Q160" s="4">
        <v>411.63199999999995</v>
      </c>
      <c r="R160" s="4">
        <v>412.55799999999999</v>
      </c>
      <c r="S160" s="4">
        <v>421.03</v>
      </c>
      <c r="T160" s="4">
        <v>433.56399999999996</v>
      </c>
      <c r="U160" s="4">
        <v>441.09</v>
      </c>
      <c r="V160" s="4">
        <v>425.08099999999996</v>
      </c>
      <c r="W160" s="4">
        <v>427.839</v>
      </c>
      <c r="X160" s="4"/>
      <c r="Y160" s="4"/>
    </row>
    <row r="161" spans="2:25">
      <c r="B161" t="s">
        <v>3</v>
      </c>
      <c r="C161" s="4">
        <v>401.94200000000001</v>
      </c>
      <c r="D161" s="4">
        <v>413.505</v>
      </c>
      <c r="E161" s="4">
        <v>422.95100000000002</v>
      </c>
      <c r="F161" s="4">
        <v>434.63900000000001</v>
      </c>
      <c r="G161" s="4">
        <v>431.50099999999998</v>
      </c>
      <c r="H161" s="4">
        <v>426.8</v>
      </c>
      <c r="I161" s="4">
        <v>428.18399999999997</v>
      </c>
      <c r="J161" s="4">
        <v>425.79599999999999</v>
      </c>
      <c r="K161" s="4">
        <v>420.57</v>
      </c>
      <c r="L161" s="4">
        <v>420.68899999999996</v>
      </c>
      <c r="M161" s="4">
        <v>423.63900000000001</v>
      </c>
      <c r="N161" s="4">
        <v>418.86700000000002</v>
      </c>
      <c r="O161" s="4">
        <v>412.99800000000005</v>
      </c>
      <c r="P161" s="4">
        <v>391.89499999999998</v>
      </c>
      <c r="Q161" s="4">
        <v>384.15</v>
      </c>
      <c r="R161" s="4">
        <v>379.77299999999997</v>
      </c>
      <c r="S161" s="4">
        <v>387.59299999999996</v>
      </c>
      <c r="T161" s="4">
        <v>379.99</v>
      </c>
      <c r="U161" s="4">
        <v>372.14</v>
      </c>
      <c r="V161" s="4">
        <v>347.36099999999999</v>
      </c>
      <c r="W161" s="4">
        <v>350.99200000000002</v>
      </c>
      <c r="X161" s="4"/>
      <c r="Y161" s="4"/>
    </row>
    <row r="162" spans="2:25">
      <c r="B162" t="s">
        <v>4</v>
      </c>
      <c r="C162" s="4">
        <v>190.84399999999999</v>
      </c>
      <c r="D162" s="4">
        <v>196.17</v>
      </c>
      <c r="E162" s="4">
        <v>205.71600000000001</v>
      </c>
      <c r="F162" s="4">
        <v>215.73199999999997</v>
      </c>
      <c r="G162" s="4">
        <v>220.59300000000002</v>
      </c>
      <c r="H162" s="4">
        <v>227.89299999999997</v>
      </c>
      <c r="I162" s="4">
        <v>234.97299999999998</v>
      </c>
      <c r="J162" s="4">
        <v>255.14700000000002</v>
      </c>
      <c r="K162" s="4">
        <v>264.73599999999999</v>
      </c>
      <c r="L162" s="4">
        <v>272.94400000000002</v>
      </c>
      <c r="M162" s="4">
        <v>272.41500000000002</v>
      </c>
      <c r="N162" s="4">
        <v>270.02</v>
      </c>
      <c r="O162" s="4">
        <v>275.45</v>
      </c>
      <c r="P162" s="4">
        <v>280.73400000000004</v>
      </c>
      <c r="Q162" s="4">
        <v>290.31399999999996</v>
      </c>
      <c r="R162" s="4">
        <v>306.59800000000001</v>
      </c>
      <c r="S162" s="4">
        <v>319.94799999999998</v>
      </c>
      <c r="T162" s="4">
        <v>330.04899999999998</v>
      </c>
      <c r="U162" s="4">
        <v>335.745</v>
      </c>
      <c r="V162" s="4">
        <v>331.62200000000001</v>
      </c>
      <c r="W162" s="4">
        <v>340.07799999999997</v>
      </c>
      <c r="X162" s="4"/>
      <c r="Y162" s="4"/>
    </row>
    <row r="163" spans="2:25">
      <c r="B163" t="s">
        <v>5</v>
      </c>
      <c r="C163" s="4">
        <v>331.4</v>
      </c>
      <c r="D163" s="4">
        <v>335.58600000000001</v>
      </c>
      <c r="E163" s="4">
        <v>344.37299999999999</v>
      </c>
      <c r="F163" s="4">
        <v>347.29099999999994</v>
      </c>
      <c r="G163" s="4">
        <v>355.69499999999999</v>
      </c>
      <c r="H163" s="4">
        <v>368.14099999999996</v>
      </c>
      <c r="I163" s="4">
        <v>387.44399999999996</v>
      </c>
      <c r="J163" s="4">
        <v>400.17100000000005</v>
      </c>
      <c r="K163" s="4">
        <v>420.01799999999997</v>
      </c>
      <c r="L163" s="4">
        <v>430.91</v>
      </c>
      <c r="M163" s="4">
        <v>423.39499999999998</v>
      </c>
      <c r="N163" s="4">
        <v>433.22199999999998</v>
      </c>
      <c r="O163" s="4">
        <v>458.69899999999996</v>
      </c>
      <c r="P163" s="4">
        <v>456.58600000000001</v>
      </c>
      <c r="Q163" s="4">
        <v>456.07099999999997</v>
      </c>
      <c r="R163" s="4">
        <v>457.29899999999998</v>
      </c>
      <c r="S163" s="4">
        <v>478.58199999999994</v>
      </c>
      <c r="T163" s="4">
        <v>494.56700000000006</v>
      </c>
      <c r="U163" s="4">
        <v>499.53800000000001</v>
      </c>
      <c r="V163" s="4">
        <v>487.62699999999995</v>
      </c>
      <c r="W163" s="4">
        <v>534.50200000000007</v>
      </c>
      <c r="X163" s="4"/>
      <c r="Y163" s="4"/>
    </row>
    <row r="164" spans="2:25">
      <c r="B164" t="s">
        <v>6</v>
      </c>
      <c r="C164" s="4">
        <v>181.53200000000001</v>
      </c>
      <c r="D164" s="4">
        <v>186.35399999999998</v>
      </c>
      <c r="E164" s="4">
        <v>189.423</v>
      </c>
      <c r="F164" s="4">
        <v>192.084</v>
      </c>
      <c r="G164" s="4">
        <v>193.24599999999998</v>
      </c>
      <c r="H164" s="4">
        <v>193.59800000000001</v>
      </c>
      <c r="I164" s="4">
        <v>194.49700000000001</v>
      </c>
      <c r="J164" s="4">
        <v>192.80199999999999</v>
      </c>
      <c r="K164" s="4">
        <v>193.77500000000001</v>
      </c>
      <c r="L164" s="4">
        <v>191.214</v>
      </c>
      <c r="M164" s="4">
        <v>193.14</v>
      </c>
      <c r="N164" s="4">
        <v>195.05500000000001</v>
      </c>
      <c r="O164" s="4">
        <v>196.98699999999999</v>
      </c>
      <c r="P164" s="4">
        <v>184.90600000000001</v>
      </c>
      <c r="Q164" s="4">
        <v>181.44499999999999</v>
      </c>
      <c r="R164" s="4">
        <v>177.803</v>
      </c>
      <c r="S164" s="4">
        <v>180.07400000000001</v>
      </c>
      <c r="T164" s="4">
        <v>183.898</v>
      </c>
      <c r="U164" s="4">
        <v>179.13200000000001</v>
      </c>
      <c r="V164" s="4">
        <v>170.99699999999999</v>
      </c>
      <c r="W164" s="4">
        <v>170.29799999999997</v>
      </c>
      <c r="X164" s="4"/>
      <c r="Y164" s="4"/>
    </row>
    <row r="165" spans="2:25">
      <c r="B165" t="s">
        <v>7</v>
      </c>
      <c r="C165" s="4">
        <v>1134.2660000000001</v>
      </c>
      <c r="D165" s="4">
        <v>1141.8910000000001</v>
      </c>
      <c r="E165" s="4">
        <v>1144.4589999999998</v>
      </c>
      <c r="F165" s="4">
        <v>1134.5899999999999</v>
      </c>
      <c r="G165" s="4">
        <v>1124.7080000000001</v>
      </c>
      <c r="H165" s="4">
        <v>1095.6500000000001</v>
      </c>
      <c r="I165" s="4">
        <v>1074.971</v>
      </c>
      <c r="J165" s="4">
        <v>1066.5920000000001</v>
      </c>
      <c r="K165" s="4">
        <v>1029.7170000000001</v>
      </c>
      <c r="L165" s="4">
        <v>1002.3910000000001</v>
      </c>
      <c r="M165" s="4">
        <v>982.303</v>
      </c>
      <c r="N165" s="4">
        <v>961.05300000000011</v>
      </c>
      <c r="O165" s="4">
        <v>930.32500000000005</v>
      </c>
      <c r="P165" s="4">
        <v>883.46399999999994</v>
      </c>
      <c r="Q165" s="4">
        <v>851.24900000000002</v>
      </c>
      <c r="R165" s="4">
        <v>846.30799999999999</v>
      </c>
      <c r="S165" s="4">
        <v>857.67099999999994</v>
      </c>
      <c r="T165" s="4">
        <v>873.55499999999995</v>
      </c>
      <c r="U165" s="4">
        <v>865.1640000000001</v>
      </c>
      <c r="V165" s="4">
        <v>832.54</v>
      </c>
      <c r="W165" s="4">
        <v>840.55299999999988</v>
      </c>
      <c r="X165" s="4"/>
      <c r="Y165" s="4"/>
    </row>
    <row r="166" spans="2:25">
      <c r="B166" t="s">
        <v>8</v>
      </c>
      <c r="C166" s="4">
        <v>735.39199999999994</v>
      </c>
      <c r="D166" s="4">
        <v>722.97300000000007</v>
      </c>
      <c r="E166" s="4">
        <v>707.71100000000001</v>
      </c>
      <c r="F166" s="4">
        <v>685.14800000000002</v>
      </c>
      <c r="G166" s="4">
        <v>662.91200000000003</v>
      </c>
      <c r="H166" s="4">
        <v>645.4079999999999</v>
      </c>
      <c r="I166" s="4">
        <v>623.60400000000004</v>
      </c>
      <c r="J166" s="4">
        <v>618.61699999999996</v>
      </c>
      <c r="K166" s="4">
        <v>611.30399999999997</v>
      </c>
      <c r="L166" s="4">
        <v>602.73900000000003</v>
      </c>
      <c r="M166" s="4">
        <v>584.37599999999998</v>
      </c>
      <c r="N166" s="4">
        <v>573.79700000000003</v>
      </c>
      <c r="O166" s="4">
        <v>554.67999999999995</v>
      </c>
      <c r="P166" s="4">
        <v>526.27200000000005</v>
      </c>
      <c r="Q166" s="4">
        <v>515.11099999999988</v>
      </c>
      <c r="R166" s="4">
        <v>507.37799999999999</v>
      </c>
      <c r="S166" s="4">
        <v>512.25400000000002</v>
      </c>
      <c r="T166" s="4">
        <v>522.86299999999994</v>
      </c>
      <c r="U166" s="4">
        <v>522.78800000000001</v>
      </c>
      <c r="V166" s="4">
        <v>512.06799999999998</v>
      </c>
      <c r="W166" s="4">
        <v>518.28399999999999</v>
      </c>
      <c r="X166" s="4"/>
      <c r="Y166" s="4"/>
    </row>
    <row r="167" spans="2:25">
      <c r="B167" t="s">
        <v>9</v>
      </c>
      <c r="C167" s="4">
        <v>1570.5709999999999</v>
      </c>
      <c r="D167" s="4">
        <v>1632.681</v>
      </c>
      <c r="E167" s="4">
        <v>1706.5309999999999</v>
      </c>
      <c r="F167" s="4">
        <v>1805.3940000000002</v>
      </c>
      <c r="G167" s="4">
        <v>1872.712</v>
      </c>
      <c r="H167" s="4">
        <v>1934.5909999999999</v>
      </c>
      <c r="I167" s="4">
        <v>2001.9930000000002</v>
      </c>
      <c r="J167" s="4">
        <v>2080.962</v>
      </c>
      <c r="K167" s="4">
        <v>2135.2689999999998</v>
      </c>
      <c r="L167" s="4">
        <v>2181.973</v>
      </c>
      <c r="M167" s="4">
        <v>2220.614</v>
      </c>
      <c r="N167" s="4">
        <v>2226.7420000000002</v>
      </c>
      <c r="O167" s="4">
        <v>2186.1030000000001</v>
      </c>
      <c r="P167" s="4">
        <v>2102.0010000000002</v>
      </c>
      <c r="Q167" s="4">
        <v>2107.0389999999998</v>
      </c>
      <c r="R167" s="4">
        <v>2109.145</v>
      </c>
      <c r="S167" s="4">
        <v>2161.7369999999996</v>
      </c>
      <c r="T167" s="4">
        <v>2273.36</v>
      </c>
      <c r="U167" s="4">
        <v>2333.1479999999997</v>
      </c>
      <c r="V167" s="4">
        <v>2233.5480000000002</v>
      </c>
      <c r="W167" s="4">
        <v>2252.0430000000001</v>
      </c>
      <c r="X167" s="4"/>
      <c r="Y167" s="4"/>
    </row>
    <row r="168" spans="2:25">
      <c r="B168" t="s">
        <v>10</v>
      </c>
      <c r="C168" s="4">
        <v>1082.296</v>
      </c>
      <c r="D168" s="4">
        <v>1096.681</v>
      </c>
      <c r="E168" s="4">
        <v>1107.3090000000002</v>
      </c>
      <c r="F168" s="4">
        <v>1111.865</v>
      </c>
      <c r="G168" s="4">
        <v>1126.6759999999999</v>
      </c>
      <c r="H168" s="4">
        <v>1138.5809999999999</v>
      </c>
      <c r="I168" s="4">
        <v>1160.67</v>
      </c>
      <c r="J168" s="4">
        <v>1186.261</v>
      </c>
      <c r="K168" s="4">
        <v>1201.854</v>
      </c>
      <c r="L168" s="4">
        <v>1225.6279999999999</v>
      </c>
      <c r="M168" s="4">
        <v>1236.7660000000001</v>
      </c>
      <c r="N168" s="4">
        <v>1255.895</v>
      </c>
      <c r="O168" s="4">
        <v>1251.2339999999999</v>
      </c>
      <c r="P168" s="4">
        <v>1243.029</v>
      </c>
      <c r="Q168" s="4">
        <v>1252.7449999999999</v>
      </c>
      <c r="R168" s="4">
        <v>1260.29</v>
      </c>
      <c r="S168" s="4">
        <v>1297.518</v>
      </c>
      <c r="T168" s="4">
        <v>1346.4770000000001</v>
      </c>
      <c r="U168" s="4">
        <v>1369.2620000000002</v>
      </c>
      <c r="V168" s="4">
        <v>1315.7320000000002</v>
      </c>
      <c r="W168" s="4">
        <v>1358.8470000000002</v>
      </c>
      <c r="X168" s="4"/>
      <c r="Y168" s="4"/>
    </row>
    <row r="169" spans="2:25">
      <c r="B169" t="s">
        <v>11</v>
      </c>
      <c r="C169" s="4">
        <v>496.81100000000004</v>
      </c>
      <c r="D169" s="4">
        <v>489.42700000000002</v>
      </c>
      <c r="E169" s="4">
        <v>479.745</v>
      </c>
      <c r="F169" s="4">
        <v>459.53399999999999</v>
      </c>
      <c r="G169" s="4">
        <v>435.45499999999998</v>
      </c>
      <c r="H169" s="4">
        <v>428.30600000000004</v>
      </c>
      <c r="I169" s="4">
        <v>405.16399999999999</v>
      </c>
      <c r="J169" s="4">
        <v>394.13099999999997</v>
      </c>
      <c r="K169" s="4">
        <v>383.22699999999998</v>
      </c>
      <c r="L169" s="4">
        <v>372.55700000000002</v>
      </c>
      <c r="M169" s="4">
        <v>357.649</v>
      </c>
      <c r="N169" s="4">
        <v>343.03300000000002</v>
      </c>
      <c r="O169" s="4">
        <v>316.22300000000001</v>
      </c>
      <c r="P169" s="4">
        <v>303.32499999999999</v>
      </c>
      <c r="Q169" s="4">
        <v>295.279</v>
      </c>
      <c r="R169" s="4">
        <v>293.44299999999998</v>
      </c>
      <c r="S169" s="4">
        <v>302.43399999999997</v>
      </c>
      <c r="T169" s="4">
        <v>304.20100000000002</v>
      </c>
      <c r="U169" s="4">
        <v>310.226</v>
      </c>
      <c r="V169" s="4">
        <v>303.17200000000003</v>
      </c>
      <c r="W169" s="4">
        <v>299.11200000000002</v>
      </c>
      <c r="X169" s="4"/>
      <c r="Y169" s="4"/>
    </row>
    <row r="170" spans="2:25">
      <c r="B170" t="s">
        <v>12</v>
      </c>
      <c r="C170" s="4">
        <v>1088.5350000000001</v>
      </c>
      <c r="D170" s="4">
        <v>1099.492</v>
      </c>
      <c r="E170" s="4">
        <v>1111.3900000000001</v>
      </c>
      <c r="F170" s="4">
        <v>1123.5509999999999</v>
      </c>
      <c r="G170" s="4">
        <v>1140.403</v>
      </c>
      <c r="H170" s="4">
        <v>1149.3130000000001</v>
      </c>
      <c r="I170" s="4">
        <v>1159.652</v>
      </c>
      <c r="J170" s="4">
        <v>1169.8440000000001</v>
      </c>
      <c r="K170" s="4">
        <v>1197.5619999999999</v>
      </c>
      <c r="L170" s="4">
        <v>1225.5</v>
      </c>
      <c r="M170" s="4">
        <v>1229.7929999999999</v>
      </c>
      <c r="N170" s="4">
        <v>1206.616</v>
      </c>
      <c r="O170" s="4">
        <v>1172.4929999999999</v>
      </c>
      <c r="P170" s="4">
        <v>1121.9870000000001</v>
      </c>
      <c r="Q170" s="4">
        <v>1087.847</v>
      </c>
      <c r="R170" s="4">
        <v>1081.3609999999999</v>
      </c>
      <c r="S170" s="4">
        <v>1084.127</v>
      </c>
      <c r="T170" s="4">
        <v>1062.1209999999999</v>
      </c>
      <c r="U170" s="4">
        <v>1045.69</v>
      </c>
      <c r="V170" s="4">
        <v>977.61799999999994</v>
      </c>
      <c r="W170" s="4">
        <v>973.98899999999992</v>
      </c>
      <c r="X170" s="4"/>
      <c r="Y170" s="4"/>
    </row>
    <row r="171" spans="2:25">
      <c r="B171" t="s">
        <v>13</v>
      </c>
      <c r="C171" s="4">
        <v>888.23899999999992</v>
      </c>
      <c r="D171" s="4">
        <v>957.83900000000006</v>
      </c>
      <c r="E171" s="4">
        <v>1029.991</v>
      </c>
      <c r="F171" s="4">
        <v>1093.636</v>
      </c>
      <c r="G171" s="4">
        <v>1163.723</v>
      </c>
      <c r="H171" s="4">
        <v>1261.5140000000001</v>
      </c>
      <c r="I171" s="4">
        <v>1312.2049999999999</v>
      </c>
      <c r="J171" s="4">
        <v>1393.6469999999999</v>
      </c>
      <c r="K171" s="4">
        <v>1454.2679999999998</v>
      </c>
      <c r="L171" s="4">
        <v>1572.4559999999999</v>
      </c>
      <c r="M171" s="4">
        <v>1643.1940000000002</v>
      </c>
      <c r="N171" s="4">
        <v>1639.7160000000001</v>
      </c>
      <c r="O171" s="4">
        <v>1657.364</v>
      </c>
      <c r="P171" s="4">
        <v>1619.1480000000001</v>
      </c>
      <c r="Q171" s="4">
        <v>1635.1020000000003</v>
      </c>
      <c r="R171" s="4">
        <v>1672.72</v>
      </c>
      <c r="S171" s="4">
        <v>1721.4789999999998</v>
      </c>
      <c r="T171" s="4">
        <v>1795.76</v>
      </c>
      <c r="U171" s="4">
        <v>1841.586</v>
      </c>
      <c r="V171" s="4">
        <v>1843.88</v>
      </c>
      <c r="W171" s="4">
        <v>1976.317</v>
      </c>
      <c r="X171" s="4"/>
      <c r="Y171" s="4"/>
    </row>
    <row r="172" spans="2:25">
      <c r="B172" t="s">
        <v>14</v>
      </c>
      <c r="C172" s="4">
        <v>284.70299999999997</v>
      </c>
      <c r="D172" s="4">
        <v>289.76099999999997</v>
      </c>
      <c r="E172" s="4">
        <v>289.04200000000003</v>
      </c>
      <c r="F172" s="4">
        <v>287.52100000000002</v>
      </c>
      <c r="G172" s="4">
        <v>288.91399999999999</v>
      </c>
      <c r="H172" s="4">
        <v>288.52100000000002</v>
      </c>
      <c r="I172" s="4">
        <v>291.70999999999998</v>
      </c>
      <c r="J172" s="4">
        <v>294.28300000000002</v>
      </c>
      <c r="K172" s="4">
        <v>298.55</v>
      </c>
      <c r="L172" s="4">
        <v>308.20699999999999</v>
      </c>
      <c r="M172" s="4">
        <v>309.21400000000006</v>
      </c>
      <c r="N172" s="4">
        <v>306.488</v>
      </c>
      <c r="O172" s="4">
        <v>308.053</v>
      </c>
      <c r="P172" s="4">
        <v>295.565</v>
      </c>
      <c r="Q172" s="4">
        <v>290.584</v>
      </c>
      <c r="R172" s="4">
        <v>292.51800000000003</v>
      </c>
      <c r="S172" s="4">
        <v>303.34399999999999</v>
      </c>
      <c r="T172" s="4">
        <v>313.024</v>
      </c>
      <c r="U172" s="4">
        <v>319.71300000000002</v>
      </c>
      <c r="V172" s="4">
        <v>316.43200000000002</v>
      </c>
      <c r="W172" s="4">
        <v>336.90899999999999</v>
      </c>
      <c r="X172" s="4"/>
      <c r="Y172" s="4"/>
    </row>
    <row r="173" spans="2:25">
      <c r="B173" t="s">
        <v>15</v>
      </c>
      <c r="C173" s="4">
        <v>170.88400000000001</v>
      </c>
      <c r="D173" s="4">
        <v>174.05700000000002</v>
      </c>
      <c r="E173" s="4">
        <v>175.89100000000002</v>
      </c>
      <c r="F173" s="4">
        <v>176.12700000000001</v>
      </c>
      <c r="G173" s="4">
        <v>179.54599999999999</v>
      </c>
      <c r="H173" s="4">
        <v>182.565</v>
      </c>
      <c r="I173" s="4">
        <v>188.48200000000003</v>
      </c>
      <c r="J173" s="4">
        <v>193.31300000000002</v>
      </c>
      <c r="K173" s="4">
        <v>194.333</v>
      </c>
      <c r="L173" s="4">
        <v>192.125</v>
      </c>
      <c r="M173" s="4">
        <v>188.79</v>
      </c>
      <c r="N173" s="4">
        <v>184.465</v>
      </c>
      <c r="O173" s="4">
        <v>182.64</v>
      </c>
      <c r="P173" s="4">
        <v>174.76900000000001</v>
      </c>
      <c r="Q173" s="4">
        <v>175.976</v>
      </c>
      <c r="R173" s="4">
        <v>180.48599999999999</v>
      </c>
      <c r="S173" s="4">
        <v>185.23400000000001</v>
      </c>
      <c r="T173" s="4">
        <v>194.12900000000002</v>
      </c>
      <c r="U173" s="4">
        <v>197.79900000000001</v>
      </c>
      <c r="V173" s="4">
        <v>190.471</v>
      </c>
      <c r="W173" s="4">
        <v>196.858</v>
      </c>
      <c r="X173" s="4"/>
      <c r="Y173" s="4"/>
    </row>
    <row r="174" spans="2:25">
      <c r="B174" t="s">
        <v>16</v>
      </c>
      <c r="C174" s="4">
        <v>540.03300000000002</v>
      </c>
      <c r="D174" s="4">
        <v>569.30499999999995</v>
      </c>
      <c r="E174" s="4">
        <v>592.00700000000006</v>
      </c>
      <c r="F174" s="4">
        <v>618.98599999999999</v>
      </c>
      <c r="G174" s="4">
        <v>653.81500000000005</v>
      </c>
      <c r="H174" s="4">
        <v>687.51499999999999</v>
      </c>
      <c r="I174" s="4">
        <v>707.12800000000004</v>
      </c>
      <c r="J174" s="4">
        <v>730.85500000000002</v>
      </c>
      <c r="K174" s="4">
        <v>729.64099999999996</v>
      </c>
      <c r="L174" s="4">
        <v>750.327</v>
      </c>
      <c r="M174" s="4">
        <v>757.59500000000003</v>
      </c>
      <c r="N174" s="4">
        <v>750.98899999999992</v>
      </c>
      <c r="O174" s="4">
        <v>728.55399999999997</v>
      </c>
      <c r="P174" s="4">
        <v>687.05600000000004</v>
      </c>
      <c r="Q174" s="4">
        <v>672.59299999999996</v>
      </c>
      <c r="R174" s="4">
        <v>671.78599999999994</v>
      </c>
      <c r="S174" s="4">
        <v>683.67600000000004</v>
      </c>
      <c r="T174" s="4">
        <v>701.00199999999995</v>
      </c>
      <c r="U174" s="4">
        <v>716.04800000000012</v>
      </c>
      <c r="V174" s="4">
        <v>689.35800000000006</v>
      </c>
      <c r="W174" s="4">
        <v>670.27300000000002</v>
      </c>
      <c r="X174" s="4"/>
      <c r="Y174" s="4"/>
    </row>
    <row r="175" spans="2:25">
      <c r="B175" t="s">
        <v>17</v>
      </c>
      <c r="C175" s="4">
        <v>101.675</v>
      </c>
      <c r="D175" s="4">
        <v>103.664</v>
      </c>
      <c r="E175" s="4">
        <v>105.08799999999999</v>
      </c>
      <c r="F175" s="4">
        <v>105.97200000000001</v>
      </c>
      <c r="G175" s="4">
        <v>104.4</v>
      </c>
      <c r="H175" s="4">
        <v>104.13199999999999</v>
      </c>
      <c r="I175" s="4">
        <v>105.19</v>
      </c>
      <c r="J175" s="4">
        <v>105.613</v>
      </c>
      <c r="K175" s="4">
        <v>106.197</v>
      </c>
      <c r="L175" s="4">
        <v>105.16399999999999</v>
      </c>
      <c r="M175" s="4">
        <v>101.759</v>
      </c>
      <c r="N175" s="4">
        <v>99.479000000000013</v>
      </c>
      <c r="O175" s="4">
        <v>97.493000000000009</v>
      </c>
      <c r="P175" s="4">
        <v>94.41</v>
      </c>
      <c r="Q175" s="4">
        <v>93.671999999999997</v>
      </c>
      <c r="R175" s="4">
        <v>93.203000000000003</v>
      </c>
      <c r="S175" s="4">
        <v>94.644999999999996</v>
      </c>
      <c r="T175" s="4">
        <v>97.447999999999993</v>
      </c>
      <c r="U175" s="4">
        <v>101.54299999999999</v>
      </c>
      <c r="V175" s="4">
        <v>98.847999999999985</v>
      </c>
      <c r="W175" s="4">
        <v>101.72799999999999</v>
      </c>
      <c r="X175" s="4"/>
      <c r="Y175" s="4"/>
    </row>
    <row r="176" spans="2:25">
      <c r="B176" t="s">
        <v>18</v>
      </c>
      <c r="C176" s="4">
        <v>27.059000000000001</v>
      </c>
      <c r="D176" s="4">
        <v>26.927</v>
      </c>
      <c r="E176" s="4">
        <v>26.809000000000001</v>
      </c>
      <c r="F176" s="4">
        <v>26.827000000000002</v>
      </c>
      <c r="G176" s="4">
        <v>26.989000000000001</v>
      </c>
      <c r="H176" s="4">
        <v>27.047999999999998</v>
      </c>
      <c r="I176" s="4">
        <v>27.43</v>
      </c>
      <c r="J176" s="4">
        <v>27.684000000000001</v>
      </c>
      <c r="K176" s="4">
        <v>28.105</v>
      </c>
      <c r="L176" s="4">
        <v>28.983000000000001</v>
      </c>
      <c r="M176" s="4">
        <v>29.346</v>
      </c>
      <c r="N176" s="4">
        <v>29.57</v>
      </c>
      <c r="O176" s="4">
        <v>29.88</v>
      </c>
      <c r="P176" s="4">
        <v>30.654</v>
      </c>
      <c r="Q176" s="4">
        <v>32.667999999999999</v>
      </c>
      <c r="R176" s="4">
        <v>33.234999999999999</v>
      </c>
      <c r="S176" s="4">
        <v>34.152000000000001</v>
      </c>
      <c r="T176" s="4">
        <v>34.658000000000001</v>
      </c>
      <c r="U176" s="4">
        <v>37.137</v>
      </c>
      <c r="V176" s="4">
        <v>38.027999999999999</v>
      </c>
      <c r="W176" s="4">
        <v>38.338999999999999</v>
      </c>
      <c r="X176" s="4"/>
      <c r="Y176" s="4"/>
    </row>
    <row r="177" spans="2:25">
      <c r="B177" t="s">
        <v>19</v>
      </c>
      <c r="C177" s="4">
        <v>11668.678999999998</v>
      </c>
      <c r="D177" s="4">
        <v>11891.755000000003</v>
      </c>
      <c r="E177" s="4">
        <v>12095.603999999999</v>
      </c>
      <c r="F177" s="4">
        <v>12268.586000000003</v>
      </c>
      <c r="G177" s="4">
        <v>12425.559000000001</v>
      </c>
      <c r="H177" s="4">
        <v>12594.027000000002</v>
      </c>
      <c r="I177" s="4">
        <v>12715.44</v>
      </c>
      <c r="J177" s="4">
        <v>12952.594999999998</v>
      </c>
      <c r="K177" s="4">
        <v>13076.143</v>
      </c>
      <c r="L177" s="4">
        <v>13269.004000000001</v>
      </c>
      <c r="M177" s="4">
        <v>13288.654</v>
      </c>
      <c r="N177" s="4">
        <v>13204.57</v>
      </c>
      <c r="O177" s="4">
        <v>13047.651</v>
      </c>
      <c r="P177" s="4">
        <v>12608.312000000004</v>
      </c>
      <c r="Q177" s="4">
        <v>12481.41</v>
      </c>
      <c r="R177" s="4">
        <v>12528.744999999999</v>
      </c>
      <c r="S177" s="4">
        <v>12826.971999999998</v>
      </c>
      <c r="T177" s="4">
        <v>13207.078000000001</v>
      </c>
      <c r="U177" s="4">
        <v>13395.248000000001</v>
      </c>
      <c r="V177" s="4">
        <v>12961.598000000002</v>
      </c>
      <c r="W177" s="4">
        <v>13321.324999999995</v>
      </c>
      <c r="X177" s="4"/>
      <c r="Y177" s="4"/>
    </row>
    <row r="180" spans="2:25">
      <c r="B180" s="8" t="s">
        <v>196</v>
      </c>
    </row>
    <row r="181" spans="2:25">
      <c r="B181" s="27" t="s">
        <v>197</v>
      </c>
      <c r="C181" s="3"/>
      <c r="D181" s="3"/>
      <c r="E181" s="3"/>
      <c r="F181" s="3"/>
      <c r="G181" s="3"/>
      <c r="H181" s="3"/>
      <c r="I181" s="3"/>
      <c r="J181" s="3"/>
    </row>
    <row r="182" spans="2:25">
      <c r="B182" s="17" t="s">
        <v>209</v>
      </c>
      <c r="C182" s="4"/>
      <c r="D182" s="4"/>
      <c r="E182" s="4"/>
      <c r="F182" s="4"/>
      <c r="G182" s="4"/>
      <c r="H182" s="4"/>
      <c r="I182" s="4"/>
      <c r="J182" s="4"/>
    </row>
    <row r="183" spans="2:25">
      <c r="C183" s="4"/>
      <c r="D183" s="4"/>
      <c r="E183" s="4"/>
      <c r="F183" s="4"/>
      <c r="G183" s="4"/>
      <c r="H183" s="4"/>
      <c r="I183" s="4"/>
      <c r="J183" s="4"/>
    </row>
    <row r="184" spans="2:25">
      <c r="C184" s="3">
        <v>1955</v>
      </c>
      <c r="D184" s="3">
        <v>1957</v>
      </c>
      <c r="E184" s="3">
        <v>1959</v>
      </c>
      <c r="F184" s="3">
        <v>1961</v>
      </c>
      <c r="G184" s="3">
        <v>1963</v>
      </c>
      <c r="H184" s="3">
        <v>1965</v>
      </c>
      <c r="I184" s="3">
        <v>1967</v>
      </c>
      <c r="J184" s="3">
        <v>1969</v>
      </c>
      <c r="K184" s="3">
        <v>1971</v>
      </c>
      <c r="L184" s="3">
        <v>1973</v>
      </c>
      <c r="M184" s="3">
        <v>1975</v>
      </c>
      <c r="N184" s="3">
        <v>1977</v>
      </c>
      <c r="O184" s="3">
        <v>1979</v>
      </c>
      <c r="P184" s="3">
        <v>1981</v>
      </c>
      <c r="Q184" s="3">
        <v>1983</v>
      </c>
      <c r="R184" s="3">
        <v>1985</v>
      </c>
      <c r="S184" s="3">
        <v>1987</v>
      </c>
      <c r="T184" s="3">
        <v>1989</v>
      </c>
      <c r="U184" s="3">
        <v>1991</v>
      </c>
      <c r="V184" s="3">
        <v>1993</v>
      </c>
      <c r="W184" s="3">
        <v>1995</v>
      </c>
      <c r="X184" s="3"/>
      <c r="Y184" s="3"/>
    </row>
    <row r="185" spans="2:25">
      <c r="B185" t="s">
        <v>1</v>
      </c>
      <c r="C185" s="4">
        <v>1329.723</v>
      </c>
      <c r="D185" s="4">
        <v>1357.3820000000001</v>
      </c>
      <c r="E185" s="4">
        <v>1362.8679999999999</v>
      </c>
      <c r="F185" s="4">
        <v>1372.8679999999999</v>
      </c>
      <c r="G185" s="4">
        <v>1401.2929999999999</v>
      </c>
      <c r="H185" s="4">
        <v>1435.319</v>
      </c>
      <c r="I185" s="4">
        <v>1413.5450000000001</v>
      </c>
      <c r="J185" s="4">
        <v>1428.5419999999999</v>
      </c>
      <c r="K185" s="4">
        <v>1445.8979999999999</v>
      </c>
      <c r="L185" s="4">
        <v>1450.856</v>
      </c>
      <c r="M185" s="4">
        <v>1433.4749999999999</v>
      </c>
      <c r="N185" s="4">
        <v>1425.692</v>
      </c>
      <c r="O185" s="4">
        <v>1407.4670000000001</v>
      </c>
      <c r="P185" s="4">
        <v>1365.9739999999999</v>
      </c>
      <c r="Q185" s="4">
        <v>1325.2550000000001</v>
      </c>
      <c r="R185" s="4">
        <v>1334.18</v>
      </c>
      <c r="S185" s="4">
        <v>1374.7429999999999</v>
      </c>
      <c r="T185" s="4">
        <v>1441.4</v>
      </c>
      <c r="U185" s="4">
        <v>1485.646</v>
      </c>
      <c r="V185" s="4">
        <v>1430.664</v>
      </c>
      <c r="W185" s="4">
        <v>1510.84</v>
      </c>
      <c r="X185" s="4"/>
      <c r="Y185" s="4"/>
    </row>
    <row r="186" spans="2:25">
      <c r="B186" t="s">
        <v>2</v>
      </c>
      <c r="C186" s="4">
        <v>228.44300000000001</v>
      </c>
      <c r="D186" s="4">
        <v>238.244</v>
      </c>
      <c r="E186" s="4">
        <v>243.43</v>
      </c>
      <c r="F186" s="4">
        <v>249.72800000000001</v>
      </c>
      <c r="G186" s="4">
        <v>256.45299999999997</v>
      </c>
      <c r="H186" s="4">
        <v>265.82400000000001</v>
      </c>
      <c r="I186" s="4">
        <v>266.65300000000002</v>
      </c>
      <c r="J186" s="4">
        <v>266.61700000000002</v>
      </c>
      <c r="K186" s="4">
        <v>263.07299999999998</v>
      </c>
      <c r="L186" s="4">
        <v>272.738</v>
      </c>
      <c r="M186" s="4">
        <v>277.22500000000002</v>
      </c>
      <c r="N186" s="4">
        <v>281.233</v>
      </c>
      <c r="O186" s="4">
        <v>285.92399999999998</v>
      </c>
      <c r="P186" s="4">
        <v>283.11399999999998</v>
      </c>
      <c r="Q186" s="4">
        <v>281.65699999999998</v>
      </c>
      <c r="R186" s="4">
        <v>283.46300000000002</v>
      </c>
      <c r="S186" s="4">
        <v>294.11599999999999</v>
      </c>
      <c r="T186" s="4">
        <v>309.678</v>
      </c>
      <c r="U186" s="4">
        <v>320.23599999999999</v>
      </c>
      <c r="V186" s="4">
        <v>308.81900000000002</v>
      </c>
      <c r="W186" s="4">
        <v>312.45800000000003</v>
      </c>
      <c r="X186" s="4"/>
      <c r="Y186" s="4"/>
    </row>
    <row r="187" spans="2:25">
      <c r="B187" t="s">
        <v>3</v>
      </c>
      <c r="C187" s="4">
        <v>212.40700000000001</v>
      </c>
      <c r="D187" s="4">
        <v>224.48599999999999</v>
      </c>
      <c r="E187" s="4">
        <v>234.27600000000001</v>
      </c>
      <c r="F187" s="4">
        <v>246.261</v>
      </c>
      <c r="G187" s="4">
        <v>243.86600000000001</v>
      </c>
      <c r="H187" s="4">
        <v>241.37799999999999</v>
      </c>
      <c r="I187" s="4">
        <v>243.25299999999999</v>
      </c>
      <c r="J187" s="4">
        <v>243.417</v>
      </c>
      <c r="K187" s="4">
        <v>241.14400000000001</v>
      </c>
      <c r="L187" s="4">
        <v>243.48699999999999</v>
      </c>
      <c r="M187" s="4">
        <v>250.679</v>
      </c>
      <c r="N187" s="4">
        <v>252.43700000000001</v>
      </c>
      <c r="O187" s="4">
        <v>248.726</v>
      </c>
      <c r="P187" s="4">
        <v>247.59200000000001</v>
      </c>
      <c r="Q187" s="4">
        <v>245.36799999999999</v>
      </c>
      <c r="R187" s="4">
        <v>244.81200000000001</v>
      </c>
      <c r="S187" s="4">
        <v>253.41200000000001</v>
      </c>
      <c r="T187" s="4">
        <v>255.34399999999999</v>
      </c>
      <c r="U187" s="4">
        <v>258.86900000000003</v>
      </c>
      <c r="V187" s="4">
        <v>247.19800000000001</v>
      </c>
      <c r="W187" s="4">
        <v>254.81100000000001</v>
      </c>
      <c r="X187" s="4"/>
      <c r="Y187" s="4"/>
    </row>
    <row r="188" spans="2:25">
      <c r="B188" t="s">
        <v>4</v>
      </c>
      <c r="C188" s="4">
        <v>109.00700000000001</v>
      </c>
      <c r="D188" s="4">
        <v>113.23</v>
      </c>
      <c r="E188" s="4">
        <v>120.721</v>
      </c>
      <c r="F188" s="4">
        <v>130.44900000000001</v>
      </c>
      <c r="G188" s="4">
        <v>138.39400000000001</v>
      </c>
      <c r="H188" s="4">
        <v>148.828</v>
      </c>
      <c r="I188" s="4">
        <v>157.97800000000001</v>
      </c>
      <c r="J188" s="4">
        <v>177.34700000000001</v>
      </c>
      <c r="K188" s="4">
        <v>187.673</v>
      </c>
      <c r="L188" s="4">
        <v>196.93799999999999</v>
      </c>
      <c r="M188" s="4">
        <v>200.96700000000001</v>
      </c>
      <c r="N188" s="4">
        <v>199.94399999999999</v>
      </c>
      <c r="O188" s="4">
        <v>201.55699999999999</v>
      </c>
      <c r="P188" s="4">
        <v>206.49600000000001</v>
      </c>
      <c r="Q188" s="4">
        <v>212.024</v>
      </c>
      <c r="R188" s="4">
        <v>228.86199999999999</v>
      </c>
      <c r="S188" s="4">
        <v>242.38</v>
      </c>
      <c r="T188" s="4">
        <v>255.21</v>
      </c>
      <c r="U188" s="4">
        <v>263.72199999999998</v>
      </c>
      <c r="V188" s="4">
        <v>260.57299999999998</v>
      </c>
      <c r="W188" s="4">
        <v>258.303</v>
      </c>
      <c r="X188" s="4"/>
      <c r="Y188" s="4"/>
    </row>
    <row r="189" spans="2:25">
      <c r="B189" t="s">
        <v>5</v>
      </c>
      <c r="C189" s="4">
        <v>187.74</v>
      </c>
      <c r="D189" s="4">
        <v>186.733</v>
      </c>
      <c r="E189" s="4">
        <v>187.59299999999999</v>
      </c>
      <c r="F189" s="4">
        <v>197.26300000000001</v>
      </c>
      <c r="G189" s="4">
        <v>209.524</v>
      </c>
      <c r="H189" s="4">
        <v>225.76900000000001</v>
      </c>
      <c r="I189" s="4">
        <v>246.38300000000001</v>
      </c>
      <c r="J189" s="4">
        <v>261.36900000000003</v>
      </c>
      <c r="K189" s="4">
        <v>286.52499999999998</v>
      </c>
      <c r="L189" s="4">
        <v>300.26100000000002</v>
      </c>
      <c r="M189" s="4">
        <v>294.03199999999998</v>
      </c>
      <c r="N189" s="4">
        <v>307.51100000000002</v>
      </c>
      <c r="O189" s="4">
        <v>330.358</v>
      </c>
      <c r="P189" s="4">
        <v>328.94099999999997</v>
      </c>
      <c r="Q189" s="4">
        <v>328.44200000000001</v>
      </c>
      <c r="R189" s="4">
        <v>338.536</v>
      </c>
      <c r="S189" s="4">
        <v>364.83199999999999</v>
      </c>
      <c r="T189" s="4">
        <v>381.43599999999998</v>
      </c>
      <c r="U189" s="4">
        <v>390.49599999999998</v>
      </c>
      <c r="V189" s="4">
        <v>385.35599999999999</v>
      </c>
      <c r="W189" s="4">
        <v>427.28</v>
      </c>
      <c r="X189" s="4"/>
      <c r="Y189" s="4"/>
    </row>
    <row r="190" spans="2:25">
      <c r="B190" t="s">
        <v>6</v>
      </c>
      <c r="C190" s="4">
        <v>98.710999999999999</v>
      </c>
      <c r="D190" s="4">
        <v>103.56699999999999</v>
      </c>
      <c r="E190" s="4">
        <v>105.934</v>
      </c>
      <c r="F190" s="4">
        <v>107.73</v>
      </c>
      <c r="G190" s="4">
        <v>108.458</v>
      </c>
      <c r="H190" s="4">
        <v>109.85</v>
      </c>
      <c r="I190" s="4">
        <v>111.22499999999999</v>
      </c>
      <c r="J190" s="4">
        <v>110.31</v>
      </c>
      <c r="K190" s="4">
        <v>111.402</v>
      </c>
      <c r="L190" s="4">
        <v>110.514</v>
      </c>
      <c r="M190" s="4">
        <v>112.855</v>
      </c>
      <c r="N190" s="4">
        <v>115.05</v>
      </c>
      <c r="O190" s="4">
        <v>116.723</v>
      </c>
      <c r="P190" s="4">
        <v>115.58</v>
      </c>
      <c r="Q190" s="4">
        <v>113.008</v>
      </c>
      <c r="R190" s="4">
        <v>113.464</v>
      </c>
      <c r="S190" s="4">
        <v>115.976</v>
      </c>
      <c r="T190" s="4">
        <v>121.08799999999999</v>
      </c>
      <c r="U190" s="4">
        <v>122.744</v>
      </c>
      <c r="V190" s="4">
        <v>119.32</v>
      </c>
      <c r="W190" s="4">
        <v>120.65600000000001</v>
      </c>
      <c r="X190" s="4"/>
      <c r="Y190" s="4"/>
    </row>
    <row r="191" spans="2:25">
      <c r="B191" t="s">
        <v>7</v>
      </c>
      <c r="C191" s="4">
        <v>474.27300000000002</v>
      </c>
      <c r="D191" s="4">
        <v>486.21600000000001</v>
      </c>
      <c r="E191" s="4">
        <v>491.17200000000003</v>
      </c>
      <c r="F191" s="4">
        <v>488.58600000000001</v>
      </c>
      <c r="G191" s="4">
        <v>498.45499999999998</v>
      </c>
      <c r="H191" s="4">
        <v>503.02499999999998</v>
      </c>
      <c r="I191" s="4">
        <v>497.51499999999999</v>
      </c>
      <c r="J191" s="4">
        <v>495.43700000000001</v>
      </c>
      <c r="K191" s="4">
        <v>496.14600000000002</v>
      </c>
      <c r="L191" s="4">
        <v>507.87400000000002</v>
      </c>
      <c r="M191" s="4">
        <v>512.95399999999995</v>
      </c>
      <c r="N191" s="4">
        <v>520.28099999999995</v>
      </c>
      <c r="O191" s="4">
        <v>517.26099999999997</v>
      </c>
      <c r="P191" s="4">
        <v>506.57600000000002</v>
      </c>
      <c r="Q191" s="4">
        <v>498.65800000000002</v>
      </c>
      <c r="R191" s="4">
        <v>506.06099999999998</v>
      </c>
      <c r="S191" s="4">
        <v>523.56700000000001</v>
      </c>
      <c r="T191" s="4">
        <v>547.62900000000002</v>
      </c>
      <c r="U191" s="4">
        <v>563.62</v>
      </c>
      <c r="V191" s="4">
        <v>552.52499999999998</v>
      </c>
      <c r="W191" s="4">
        <v>561.05999999999995</v>
      </c>
      <c r="X191" s="4"/>
      <c r="Y191" s="4"/>
    </row>
    <row r="192" spans="2:25">
      <c r="B192" t="s">
        <v>8</v>
      </c>
      <c r="C192" s="4">
        <v>403.03199999999998</v>
      </c>
      <c r="D192" s="4">
        <v>397.06799999999998</v>
      </c>
      <c r="E192" s="4">
        <v>387.32100000000003</v>
      </c>
      <c r="F192" s="4">
        <v>369.28899999999999</v>
      </c>
      <c r="G192" s="4">
        <v>356.87900000000002</v>
      </c>
      <c r="H192" s="4">
        <v>356.30799999999999</v>
      </c>
      <c r="I192" s="4">
        <v>346.27199999999999</v>
      </c>
      <c r="J192" s="4">
        <v>352.81900000000002</v>
      </c>
      <c r="K192" s="4">
        <v>364.68599999999998</v>
      </c>
      <c r="L192" s="4">
        <v>372.584</v>
      </c>
      <c r="M192" s="4">
        <v>369.791</v>
      </c>
      <c r="N192" s="4">
        <v>365.19200000000001</v>
      </c>
      <c r="O192" s="4">
        <v>357.53500000000003</v>
      </c>
      <c r="P192" s="4">
        <v>345.14299999999997</v>
      </c>
      <c r="Q192" s="4">
        <v>342.24</v>
      </c>
      <c r="R192" s="4">
        <v>342.26499999999999</v>
      </c>
      <c r="S192" s="4">
        <v>344.38400000000001</v>
      </c>
      <c r="T192" s="4">
        <v>356.67399999999998</v>
      </c>
      <c r="U192" s="4">
        <v>364.52600000000001</v>
      </c>
      <c r="V192" s="4">
        <v>355.87099999999998</v>
      </c>
      <c r="W192" s="4">
        <v>361.28399999999999</v>
      </c>
      <c r="X192" s="4"/>
      <c r="Y192" s="4"/>
    </row>
    <row r="193" spans="2:25">
      <c r="B193" t="s">
        <v>9</v>
      </c>
      <c r="C193" s="4">
        <v>1085.011</v>
      </c>
      <c r="D193" s="4">
        <v>1152.154</v>
      </c>
      <c r="E193" s="4">
        <v>1221.0820000000001</v>
      </c>
      <c r="F193" s="4">
        <v>1317.32</v>
      </c>
      <c r="G193" s="4">
        <v>1387.7829999999999</v>
      </c>
      <c r="H193" s="4">
        <v>1450.2840000000001</v>
      </c>
      <c r="I193" s="4">
        <v>1508.0170000000001</v>
      </c>
      <c r="J193" s="4">
        <v>1578.702</v>
      </c>
      <c r="K193" s="4">
        <v>1631.25</v>
      </c>
      <c r="L193" s="4">
        <v>1686.98</v>
      </c>
      <c r="M193" s="4">
        <v>1743.1479999999999</v>
      </c>
      <c r="N193" s="4">
        <v>1757.875</v>
      </c>
      <c r="O193" s="4">
        <v>1711.4369999999999</v>
      </c>
      <c r="P193" s="4">
        <v>1626.566</v>
      </c>
      <c r="Q193" s="4">
        <v>1630.1189999999999</v>
      </c>
      <c r="R193" s="4">
        <v>1626.058</v>
      </c>
      <c r="S193" s="4">
        <v>1667.4469999999999</v>
      </c>
      <c r="T193" s="4">
        <v>1775.8679999999999</v>
      </c>
      <c r="U193" s="4">
        <v>1832.4490000000001</v>
      </c>
      <c r="V193" s="4">
        <v>1752.7180000000001</v>
      </c>
      <c r="W193" s="4">
        <v>1788.7760000000001</v>
      </c>
      <c r="X193" s="4"/>
      <c r="Y193" s="4"/>
    </row>
    <row r="194" spans="2:25">
      <c r="B194" t="s">
        <v>10</v>
      </c>
      <c r="C194" s="4">
        <v>646.78800000000001</v>
      </c>
      <c r="D194" s="4">
        <v>666.59799999999996</v>
      </c>
      <c r="E194" s="4">
        <v>690.31200000000001</v>
      </c>
      <c r="F194" s="4">
        <v>713.35400000000004</v>
      </c>
      <c r="G194" s="4">
        <v>751.65200000000004</v>
      </c>
      <c r="H194" s="4">
        <v>781.75</v>
      </c>
      <c r="I194" s="4">
        <v>806.53599999999994</v>
      </c>
      <c r="J194" s="4">
        <v>838.08</v>
      </c>
      <c r="K194" s="4">
        <v>866.10500000000002</v>
      </c>
      <c r="L194" s="4">
        <v>918.12400000000002</v>
      </c>
      <c r="M194" s="4">
        <v>943.81700000000001</v>
      </c>
      <c r="N194" s="4">
        <v>960.71299999999997</v>
      </c>
      <c r="O194" s="4">
        <v>956.87400000000002</v>
      </c>
      <c r="P194" s="4">
        <v>950.51</v>
      </c>
      <c r="Q194" s="4">
        <v>960.28700000000003</v>
      </c>
      <c r="R194" s="4">
        <v>970.29300000000001</v>
      </c>
      <c r="S194" s="4">
        <v>999.82799999999997</v>
      </c>
      <c r="T194" s="4">
        <v>1048.461</v>
      </c>
      <c r="U194" s="4">
        <v>1072.171</v>
      </c>
      <c r="V194" s="4">
        <v>1031.896</v>
      </c>
      <c r="W194" s="4">
        <v>1078</v>
      </c>
      <c r="X194" s="4"/>
      <c r="Y194" s="4"/>
    </row>
    <row r="195" spans="2:25">
      <c r="B195" t="s">
        <v>11</v>
      </c>
      <c r="C195" s="4">
        <v>277.92099999999999</v>
      </c>
      <c r="D195" s="4">
        <v>280.59699999999998</v>
      </c>
      <c r="E195" s="4">
        <v>278.28899999999999</v>
      </c>
      <c r="F195" s="4">
        <v>264.48099999999999</v>
      </c>
      <c r="G195" s="4">
        <v>255.33500000000001</v>
      </c>
      <c r="H195" s="4">
        <v>256.88600000000002</v>
      </c>
      <c r="I195" s="4">
        <v>242.19300000000001</v>
      </c>
      <c r="J195" s="4">
        <v>236.68600000000001</v>
      </c>
      <c r="K195" s="4">
        <v>229.12100000000001</v>
      </c>
      <c r="L195" s="4">
        <v>224.22900000000001</v>
      </c>
      <c r="M195" s="4">
        <v>215.68899999999999</v>
      </c>
      <c r="N195" s="4">
        <v>206.524</v>
      </c>
      <c r="O195" s="4">
        <v>201.65100000000001</v>
      </c>
      <c r="P195" s="4">
        <v>202.328</v>
      </c>
      <c r="Q195" s="4">
        <v>196.821</v>
      </c>
      <c r="R195" s="4">
        <v>196.41</v>
      </c>
      <c r="S195" s="4">
        <v>208.54900000000001</v>
      </c>
      <c r="T195" s="4">
        <v>211.732</v>
      </c>
      <c r="U195" s="4">
        <v>222.3</v>
      </c>
      <c r="V195" s="4">
        <v>218.53100000000001</v>
      </c>
      <c r="W195" s="4">
        <v>216.53100000000001</v>
      </c>
      <c r="X195" s="4"/>
      <c r="Y195" s="4"/>
    </row>
    <row r="196" spans="2:25">
      <c r="B196" t="s">
        <v>12</v>
      </c>
      <c r="C196" s="4">
        <v>355.46699999999998</v>
      </c>
      <c r="D196" s="4">
        <v>366.38299999999998</v>
      </c>
      <c r="E196" s="4">
        <v>379.06400000000002</v>
      </c>
      <c r="F196" s="4">
        <v>385.839</v>
      </c>
      <c r="G196" s="4">
        <v>399.82</v>
      </c>
      <c r="H196" s="4">
        <v>417.00799999999998</v>
      </c>
      <c r="I196" s="4">
        <v>431.31900000000002</v>
      </c>
      <c r="J196" s="4">
        <v>439.55</v>
      </c>
      <c r="K196" s="4">
        <v>474.05900000000003</v>
      </c>
      <c r="L196" s="4">
        <v>502.38200000000001</v>
      </c>
      <c r="M196" s="4">
        <v>510.85599999999999</v>
      </c>
      <c r="N196" s="4">
        <v>522.40099999999995</v>
      </c>
      <c r="O196" s="4">
        <v>533.87900000000002</v>
      </c>
      <c r="P196" s="4">
        <v>521.03700000000003</v>
      </c>
      <c r="Q196" s="4">
        <v>509.47</v>
      </c>
      <c r="R196" s="4">
        <v>512.46699999999998</v>
      </c>
      <c r="S196" s="4">
        <v>533.69299999999998</v>
      </c>
      <c r="T196" s="4">
        <v>565.19500000000005</v>
      </c>
      <c r="U196" s="4">
        <v>591.93399999999997</v>
      </c>
      <c r="V196" s="4">
        <v>581.83399999999995</v>
      </c>
      <c r="W196" s="4">
        <v>594.19899999999996</v>
      </c>
      <c r="X196" s="4"/>
      <c r="Y196" s="4"/>
    </row>
    <row r="197" spans="2:25">
      <c r="B197" t="s">
        <v>13</v>
      </c>
      <c r="C197" s="4">
        <v>710.42399999999998</v>
      </c>
      <c r="D197" s="4">
        <v>771.45500000000004</v>
      </c>
      <c r="E197" s="4">
        <v>829.39499999999998</v>
      </c>
      <c r="F197" s="4">
        <v>882.048</v>
      </c>
      <c r="G197" s="4">
        <v>947.27</v>
      </c>
      <c r="H197" s="4">
        <v>1040.5740000000001</v>
      </c>
      <c r="I197" s="4">
        <v>1082.646</v>
      </c>
      <c r="J197" s="4">
        <v>1158.934</v>
      </c>
      <c r="K197" s="4">
        <v>1218.22</v>
      </c>
      <c r="L197" s="4">
        <v>1330.6079999999999</v>
      </c>
      <c r="M197" s="4">
        <v>1399.3520000000001</v>
      </c>
      <c r="N197" s="4">
        <v>1394.568</v>
      </c>
      <c r="O197" s="4">
        <v>1406.876</v>
      </c>
      <c r="P197" s="4">
        <v>1365.3109999999999</v>
      </c>
      <c r="Q197" s="4">
        <v>1374.6020000000001</v>
      </c>
      <c r="R197" s="4">
        <v>1401.383</v>
      </c>
      <c r="S197" s="4">
        <v>1441.287</v>
      </c>
      <c r="T197" s="4">
        <v>1518.943</v>
      </c>
      <c r="U197" s="4">
        <v>1566.8050000000001</v>
      </c>
      <c r="V197" s="4">
        <v>1571.038</v>
      </c>
      <c r="W197" s="4">
        <v>1677.376</v>
      </c>
      <c r="X197" s="4"/>
      <c r="Y197" s="4"/>
    </row>
    <row r="198" spans="2:25">
      <c r="B198" t="s">
        <v>14</v>
      </c>
      <c r="C198" s="4">
        <v>170.93899999999999</v>
      </c>
      <c r="D198" s="4">
        <v>176.58500000000001</v>
      </c>
      <c r="E198" s="4">
        <v>179.33600000000001</v>
      </c>
      <c r="F198" s="4">
        <v>186.339</v>
      </c>
      <c r="G198" s="4">
        <v>197.40299999999999</v>
      </c>
      <c r="H198" s="4">
        <v>201.126</v>
      </c>
      <c r="I198" s="4">
        <v>204.786</v>
      </c>
      <c r="J198" s="4">
        <v>213.02500000000001</v>
      </c>
      <c r="K198" s="4">
        <v>220.773</v>
      </c>
      <c r="L198" s="4">
        <v>230.852</v>
      </c>
      <c r="M198" s="4">
        <v>231.91300000000001</v>
      </c>
      <c r="N198" s="4">
        <v>229.197</v>
      </c>
      <c r="O198" s="4">
        <v>230.392</v>
      </c>
      <c r="P198" s="4">
        <v>221.22399999999999</v>
      </c>
      <c r="Q198" s="4">
        <v>218.62899999999999</v>
      </c>
      <c r="R198" s="4">
        <v>219.477</v>
      </c>
      <c r="S198" s="4">
        <v>227.535</v>
      </c>
      <c r="T198" s="4">
        <v>237.667</v>
      </c>
      <c r="U198" s="4">
        <v>245.22399999999999</v>
      </c>
      <c r="V198" s="4">
        <v>243.03100000000001</v>
      </c>
      <c r="W198" s="4">
        <v>261.654</v>
      </c>
      <c r="X198" s="4"/>
      <c r="Y198" s="4"/>
    </row>
    <row r="199" spans="2:25">
      <c r="B199" t="s">
        <v>15</v>
      </c>
      <c r="C199" s="4">
        <v>92.552000000000007</v>
      </c>
      <c r="D199" s="4">
        <v>94.218999999999994</v>
      </c>
      <c r="E199" s="4">
        <v>98.39</v>
      </c>
      <c r="F199" s="4">
        <v>102.19</v>
      </c>
      <c r="G199" s="4">
        <v>109.419</v>
      </c>
      <c r="H199" s="4">
        <v>114.289</v>
      </c>
      <c r="I199" s="4">
        <v>120.505</v>
      </c>
      <c r="J199" s="4">
        <v>124.673</v>
      </c>
      <c r="K199" s="4">
        <v>127.5</v>
      </c>
      <c r="L199" s="4">
        <v>127.914</v>
      </c>
      <c r="M199" s="4">
        <v>132.63</v>
      </c>
      <c r="N199" s="4">
        <v>132.27799999999999</v>
      </c>
      <c r="O199" s="4">
        <v>130.17099999999999</v>
      </c>
      <c r="P199" s="4">
        <v>126.154</v>
      </c>
      <c r="Q199" s="4">
        <v>127.742</v>
      </c>
      <c r="R199" s="4">
        <v>131.90799999999999</v>
      </c>
      <c r="S199" s="4">
        <v>136.37799999999999</v>
      </c>
      <c r="T199" s="4">
        <v>145.15199999999999</v>
      </c>
      <c r="U199" s="4">
        <v>153.233</v>
      </c>
      <c r="V199" s="4">
        <v>147.79400000000001</v>
      </c>
      <c r="W199" s="4">
        <v>150.749</v>
      </c>
      <c r="X199" s="4"/>
      <c r="Y199" s="4"/>
    </row>
    <row r="200" spans="2:25">
      <c r="B200" t="s">
        <v>16</v>
      </c>
      <c r="C200" s="4">
        <v>389.57299999999998</v>
      </c>
      <c r="D200" s="4">
        <v>415.27499999999998</v>
      </c>
      <c r="E200" s="4">
        <v>432.86500000000001</v>
      </c>
      <c r="F200" s="4">
        <v>456.24299999999999</v>
      </c>
      <c r="G200" s="4">
        <v>491.03100000000001</v>
      </c>
      <c r="H200" s="4">
        <v>527.28800000000001</v>
      </c>
      <c r="I200" s="4">
        <v>547.43600000000004</v>
      </c>
      <c r="J200" s="4">
        <v>569.74</v>
      </c>
      <c r="K200" s="4">
        <v>570.66800000000001</v>
      </c>
      <c r="L200" s="4">
        <v>594.49699999999996</v>
      </c>
      <c r="M200" s="4">
        <v>603.20500000000004</v>
      </c>
      <c r="N200" s="4">
        <v>601.62900000000002</v>
      </c>
      <c r="O200" s="4">
        <v>579.00699999999995</v>
      </c>
      <c r="P200" s="4">
        <v>541.22799999999995</v>
      </c>
      <c r="Q200" s="4">
        <v>528.82000000000005</v>
      </c>
      <c r="R200" s="4">
        <v>530.25300000000004</v>
      </c>
      <c r="S200" s="4">
        <v>541.20899999999995</v>
      </c>
      <c r="T200" s="4">
        <v>556.55600000000004</v>
      </c>
      <c r="U200" s="4">
        <v>572.52300000000002</v>
      </c>
      <c r="V200" s="4">
        <v>548.04600000000005</v>
      </c>
      <c r="W200" s="4">
        <v>532.17999999999995</v>
      </c>
      <c r="X200" s="4"/>
      <c r="Y200" s="4"/>
    </row>
    <row r="201" spans="2:25">
      <c r="B201" t="s">
        <v>17</v>
      </c>
      <c r="C201" s="4">
        <v>43.116999999999997</v>
      </c>
      <c r="D201" s="4">
        <v>44.991</v>
      </c>
      <c r="E201" s="4">
        <v>46.344999999999999</v>
      </c>
      <c r="F201" s="4">
        <v>47.771999999999998</v>
      </c>
      <c r="G201" s="4">
        <v>49.164000000000001</v>
      </c>
      <c r="H201" s="4">
        <v>51.332999999999998</v>
      </c>
      <c r="I201" s="4">
        <v>53.006</v>
      </c>
      <c r="J201" s="4">
        <v>54.523000000000003</v>
      </c>
      <c r="K201" s="4">
        <v>54.918999999999997</v>
      </c>
      <c r="L201" s="4">
        <v>56.817999999999998</v>
      </c>
      <c r="M201" s="4">
        <v>57.914999999999999</v>
      </c>
      <c r="N201" s="4">
        <v>58.250999999999998</v>
      </c>
      <c r="O201" s="4">
        <v>58.878999999999998</v>
      </c>
      <c r="P201" s="4">
        <v>59.320999999999998</v>
      </c>
      <c r="Q201" s="4">
        <v>60.759</v>
      </c>
      <c r="R201" s="4">
        <v>61.238999999999997</v>
      </c>
      <c r="S201" s="4">
        <v>62.902999999999999</v>
      </c>
      <c r="T201" s="4">
        <v>65.406000000000006</v>
      </c>
      <c r="U201" s="4">
        <v>70.418000000000006</v>
      </c>
      <c r="V201" s="4">
        <v>69.635000000000005</v>
      </c>
      <c r="W201" s="4">
        <v>71.540999999999997</v>
      </c>
      <c r="X201" s="4"/>
      <c r="Y201" s="4"/>
    </row>
    <row r="202" spans="2:25">
      <c r="B202" t="s">
        <v>18</v>
      </c>
      <c r="C202" s="28">
        <v>20.824000000000002</v>
      </c>
      <c r="D202" s="28">
        <v>20.693999999999999</v>
      </c>
      <c r="E202" s="28">
        <v>20.635999999999999</v>
      </c>
      <c r="F202" s="28">
        <v>20.692</v>
      </c>
      <c r="G202" s="28">
        <v>20.867000000000001</v>
      </c>
      <c r="H202" s="28">
        <v>20.911999999999999</v>
      </c>
      <c r="I202" s="28">
        <v>21.193999999999999</v>
      </c>
      <c r="J202" s="28">
        <v>21.356000000000002</v>
      </c>
      <c r="K202" s="28">
        <v>21.65</v>
      </c>
      <c r="L202" s="28">
        <v>22.315999999999999</v>
      </c>
      <c r="M202" s="28">
        <v>22.640999999999998</v>
      </c>
      <c r="N202" s="28">
        <v>22.773</v>
      </c>
      <c r="O202" s="28">
        <v>22.925000000000001</v>
      </c>
      <c r="P202" s="28">
        <v>23.344999999999999</v>
      </c>
      <c r="Q202" s="28">
        <v>25.291</v>
      </c>
      <c r="R202" s="28">
        <v>25.672999999999998</v>
      </c>
      <c r="S202" s="28">
        <v>26.305</v>
      </c>
      <c r="T202" s="28">
        <v>27.012</v>
      </c>
      <c r="U202" s="28">
        <v>29.716999999999999</v>
      </c>
      <c r="V202" s="28">
        <v>30.527999999999999</v>
      </c>
      <c r="W202" s="28">
        <v>30.991</v>
      </c>
      <c r="X202" s="4"/>
      <c r="Y202" s="4"/>
    </row>
    <row r="203" spans="2:25">
      <c r="B203" t="s">
        <v>19</v>
      </c>
      <c r="C203" s="4">
        <f>SUM(C185:C202)</f>
        <v>6835.9520000000002</v>
      </c>
      <c r="D203" s="4">
        <f>SUM(D185:D202)</f>
        <v>7095.8769999999995</v>
      </c>
      <c r="E203" s="4">
        <f t="shared" ref="E203:W203" si="27">SUM(E185:E202)</f>
        <v>7309.0290000000014</v>
      </c>
      <c r="F203" s="4">
        <f t="shared" si="27"/>
        <v>7538.4519999999993</v>
      </c>
      <c r="G203" s="4">
        <f t="shared" si="27"/>
        <v>7823.0659999999989</v>
      </c>
      <c r="H203" s="4">
        <f t="shared" si="27"/>
        <v>8147.7510000000011</v>
      </c>
      <c r="I203" s="4">
        <f t="shared" si="27"/>
        <v>8300.4619999999995</v>
      </c>
      <c r="J203" s="4">
        <f t="shared" si="27"/>
        <v>8571.1269999999986</v>
      </c>
      <c r="K203" s="4">
        <f t="shared" si="27"/>
        <v>8810.8119999999999</v>
      </c>
      <c r="L203" s="4">
        <f t="shared" si="27"/>
        <v>9149.9719999999998</v>
      </c>
      <c r="M203" s="4">
        <f t="shared" si="27"/>
        <v>9313.1440000000002</v>
      </c>
      <c r="N203" s="4">
        <f t="shared" si="27"/>
        <v>9353.5490000000009</v>
      </c>
      <c r="O203" s="4">
        <f t="shared" si="27"/>
        <v>9297.641999999998</v>
      </c>
      <c r="P203" s="4">
        <f t="shared" si="27"/>
        <v>9036.4399999999987</v>
      </c>
      <c r="Q203" s="4">
        <f t="shared" si="27"/>
        <v>8979.1919999999991</v>
      </c>
      <c r="R203" s="4">
        <f t="shared" si="27"/>
        <v>9066.8040000000001</v>
      </c>
      <c r="S203" s="4">
        <f t="shared" si="27"/>
        <v>9358.5440000000017</v>
      </c>
      <c r="T203" s="4">
        <f t="shared" si="27"/>
        <v>9820.4510000000009</v>
      </c>
      <c r="U203" s="4">
        <f t="shared" si="27"/>
        <v>10126.633</v>
      </c>
      <c r="V203" s="4">
        <f t="shared" si="27"/>
        <v>9855.3770000000004</v>
      </c>
      <c r="W203" s="4">
        <f t="shared" si="27"/>
        <v>10208.688999999998</v>
      </c>
      <c r="X203" s="4"/>
      <c r="Y203" s="4"/>
    </row>
    <row r="204" spans="2:2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6" spans="2:25">
      <c r="B206" s="2" t="s">
        <v>22</v>
      </c>
    </row>
    <row r="208" spans="2:25">
      <c r="C208" s="3">
        <v>1955</v>
      </c>
      <c r="D208" s="3">
        <v>1957</v>
      </c>
      <c r="E208" s="3">
        <v>1959</v>
      </c>
      <c r="F208" s="3">
        <v>1961</v>
      </c>
      <c r="G208" s="3">
        <v>1963</v>
      </c>
      <c r="H208" s="3">
        <v>1965</v>
      </c>
      <c r="I208" s="3">
        <v>1967</v>
      </c>
      <c r="J208" s="3">
        <v>1969</v>
      </c>
      <c r="K208" s="3">
        <v>1971</v>
      </c>
      <c r="L208" s="3">
        <v>1973</v>
      </c>
      <c r="M208" s="3">
        <v>1975</v>
      </c>
      <c r="N208" s="3">
        <v>1977</v>
      </c>
      <c r="O208" s="3">
        <v>1979</v>
      </c>
      <c r="P208" s="3">
        <v>1981</v>
      </c>
      <c r="Q208" s="3">
        <v>1983</v>
      </c>
      <c r="R208" s="3">
        <v>1985</v>
      </c>
      <c r="S208" s="3">
        <v>1987</v>
      </c>
      <c r="T208" s="3">
        <v>1989</v>
      </c>
      <c r="U208" s="3">
        <v>1991</v>
      </c>
      <c r="V208" s="3">
        <v>1993</v>
      </c>
      <c r="W208" s="3">
        <v>1995</v>
      </c>
      <c r="X208" s="3"/>
      <c r="Y208" s="3"/>
    </row>
    <row r="209" spans="1:25">
      <c r="A209" s="5"/>
      <c r="B209" t="s">
        <v>1</v>
      </c>
      <c r="C209" s="4">
        <v>5739</v>
      </c>
      <c r="D209" s="4">
        <v>5797</v>
      </c>
      <c r="E209" s="4">
        <v>5852</v>
      </c>
      <c r="F209" s="4">
        <v>5941</v>
      </c>
      <c r="G209" s="4">
        <v>5944</v>
      </c>
      <c r="H209" s="4">
        <v>5962</v>
      </c>
      <c r="I209" s="4">
        <v>5991</v>
      </c>
      <c r="J209" s="4">
        <v>6001</v>
      </c>
      <c r="K209" s="4">
        <v>5999</v>
      </c>
      <c r="L209" s="4">
        <v>6030</v>
      </c>
      <c r="M209" s="4">
        <v>6069</v>
      </c>
      <c r="N209" s="4">
        <v>6127</v>
      </c>
      <c r="O209" s="4">
        <v>6251</v>
      </c>
      <c r="P209" s="4">
        <v>6461</v>
      </c>
      <c r="Q209" s="4">
        <v>6587</v>
      </c>
      <c r="R209" s="4">
        <v>6700</v>
      </c>
      <c r="S209" s="4">
        <v>6832</v>
      </c>
      <c r="T209" s="4">
        <v>6925</v>
      </c>
      <c r="U209" s="4">
        <v>7020</v>
      </c>
      <c r="V209" s="4">
        <v>7111</v>
      </c>
      <c r="W209" s="4">
        <v>7167</v>
      </c>
      <c r="X209" s="4"/>
      <c r="Y209" s="4"/>
    </row>
    <row r="210" spans="1:25">
      <c r="A210" s="5"/>
      <c r="B210" t="s">
        <v>2</v>
      </c>
      <c r="C210" s="4">
        <v>1100</v>
      </c>
      <c r="D210" s="4">
        <v>1103</v>
      </c>
      <c r="E210" s="4">
        <v>1104</v>
      </c>
      <c r="F210" s="4">
        <v>1101</v>
      </c>
      <c r="G210" s="4">
        <v>1108</v>
      </c>
      <c r="H210" s="4">
        <v>1120</v>
      </c>
      <c r="I210" s="4">
        <v>1135</v>
      </c>
      <c r="J210" s="4">
        <v>1147</v>
      </c>
      <c r="K210" s="4">
        <v>1153</v>
      </c>
      <c r="L210" s="4">
        <v>1152</v>
      </c>
      <c r="M210" s="4">
        <v>1154</v>
      </c>
      <c r="N210" s="4">
        <v>1161</v>
      </c>
      <c r="O210" s="4">
        <v>1175</v>
      </c>
      <c r="P210" s="4">
        <v>1198</v>
      </c>
      <c r="Q210" s="4">
        <v>1201</v>
      </c>
      <c r="R210" s="4">
        <v>1201</v>
      </c>
      <c r="S210" s="4">
        <v>1205</v>
      </c>
      <c r="T210" s="4">
        <v>1202</v>
      </c>
      <c r="U210" s="4">
        <v>1199</v>
      </c>
      <c r="V210" s="4">
        <v>1195</v>
      </c>
      <c r="W210" s="4">
        <v>1190</v>
      </c>
      <c r="X210" s="4"/>
      <c r="Y210" s="4"/>
    </row>
    <row r="211" spans="1:25">
      <c r="A211" s="5"/>
      <c r="B211" t="s">
        <v>3</v>
      </c>
      <c r="C211" s="4">
        <v>934</v>
      </c>
      <c r="D211" s="4">
        <v>954</v>
      </c>
      <c r="E211" s="4">
        <v>974</v>
      </c>
      <c r="F211" s="4">
        <v>997</v>
      </c>
      <c r="G211" s="4">
        <v>1008</v>
      </c>
      <c r="H211" s="4">
        <v>1021</v>
      </c>
      <c r="I211" s="4">
        <v>1035</v>
      </c>
      <c r="J211" s="4">
        <v>1047</v>
      </c>
      <c r="K211" s="4">
        <v>1056</v>
      </c>
      <c r="L211" s="4">
        <v>1071</v>
      </c>
      <c r="M211" s="4">
        <v>1088</v>
      </c>
      <c r="N211" s="4">
        <v>1109</v>
      </c>
      <c r="O211" s="4">
        <v>1126</v>
      </c>
      <c r="P211" s="4">
        <v>1129</v>
      </c>
      <c r="Q211" s="4">
        <v>1128</v>
      </c>
      <c r="R211" s="4">
        <v>1123</v>
      </c>
      <c r="S211" s="4">
        <v>1122</v>
      </c>
      <c r="T211" s="4">
        <v>1112</v>
      </c>
      <c r="U211" s="4">
        <v>1103</v>
      </c>
      <c r="V211" s="4">
        <v>1097</v>
      </c>
      <c r="W211" s="4">
        <v>1091</v>
      </c>
      <c r="X211" s="4"/>
      <c r="Y211" s="4"/>
    </row>
    <row r="212" spans="1:25">
      <c r="A212" s="5"/>
      <c r="B212" t="s">
        <v>4</v>
      </c>
      <c r="C212" s="4">
        <v>432</v>
      </c>
      <c r="D212" s="4">
        <v>436</v>
      </c>
      <c r="E212" s="4">
        <v>440</v>
      </c>
      <c r="F212" s="4">
        <v>446</v>
      </c>
      <c r="G212" s="4">
        <v>463</v>
      </c>
      <c r="H212" s="4">
        <v>481</v>
      </c>
      <c r="I212" s="4">
        <v>501</v>
      </c>
      <c r="J212" s="4">
        <v>520</v>
      </c>
      <c r="K212" s="4">
        <v>539</v>
      </c>
      <c r="L212" s="4">
        <v>561</v>
      </c>
      <c r="M212" s="4">
        <v>586</v>
      </c>
      <c r="N212" s="4">
        <v>613</v>
      </c>
      <c r="O212" s="4">
        <v>637</v>
      </c>
      <c r="P212" s="4">
        <v>657</v>
      </c>
      <c r="Q212" s="4">
        <v>662</v>
      </c>
      <c r="R212" s="4">
        <v>666</v>
      </c>
      <c r="S212" s="4">
        <v>680</v>
      </c>
      <c r="T212" s="4">
        <v>699</v>
      </c>
      <c r="U212" s="4">
        <v>719</v>
      </c>
      <c r="V212" s="4">
        <v>736</v>
      </c>
      <c r="W212" s="4">
        <v>759</v>
      </c>
      <c r="X212" s="4"/>
      <c r="Y212" s="4"/>
    </row>
    <row r="213" spans="1:25">
      <c r="A213" s="5"/>
      <c r="B213" t="s">
        <v>5</v>
      </c>
      <c r="C213" s="4">
        <v>859</v>
      </c>
      <c r="D213" s="4">
        <v>890</v>
      </c>
      <c r="E213" s="4">
        <v>921</v>
      </c>
      <c r="F213" s="4">
        <v>973</v>
      </c>
      <c r="G213" s="4">
        <v>1003</v>
      </c>
      <c r="H213" s="4">
        <v>1035</v>
      </c>
      <c r="I213" s="4">
        <v>1071</v>
      </c>
      <c r="J213" s="4">
        <v>1104</v>
      </c>
      <c r="K213" s="4">
        <v>1141</v>
      </c>
      <c r="L213" s="4">
        <v>1205</v>
      </c>
      <c r="M213" s="4">
        <v>1274</v>
      </c>
      <c r="N213" s="4">
        <v>1351</v>
      </c>
      <c r="O213" s="4">
        <v>1383</v>
      </c>
      <c r="P213" s="4">
        <v>1371</v>
      </c>
      <c r="Q213" s="4">
        <v>1398</v>
      </c>
      <c r="R213" s="4">
        <v>1421</v>
      </c>
      <c r="S213" s="4">
        <v>1454</v>
      </c>
      <c r="T213" s="4">
        <v>1490</v>
      </c>
      <c r="U213" s="4">
        <v>1514</v>
      </c>
      <c r="V213" s="4">
        <v>1552</v>
      </c>
      <c r="W213" s="4">
        <v>1585</v>
      </c>
      <c r="X213" s="4"/>
      <c r="Y213" s="4"/>
    </row>
    <row r="214" spans="1:25">
      <c r="A214" s="5"/>
      <c r="B214" t="s">
        <v>6</v>
      </c>
      <c r="C214" s="4">
        <v>418</v>
      </c>
      <c r="D214" s="4">
        <v>423</v>
      </c>
      <c r="E214" s="4">
        <v>428</v>
      </c>
      <c r="F214" s="4">
        <v>434</v>
      </c>
      <c r="G214" s="4">
        <v>441</v>
      </c>
      <c r="H214" s="4">
        <v>449</v>
      </c>
      <c r="I214" s="4">
        <v>457</v>
      </c>
      <c r="J214" s="4">
        <v>465</v>
      </c>
      <c r="K214" s="4">
        <v>471</v>
      </c>
      <c r="L214" s="4">
        <v>477</v>
      </c>
      <c r="M214" s="4">
        <v>485</v>
      </c>
      <c r="N214" s="4">
        <v>494</v>
      </c>
      <c r="O214" s="4">
        <v>504</v>
      </c>
      <c r="P214" s="4">
        <v>514</v>
      </c>
      <c r="Q214" s="4">
        <v>520</v>
      </c>
      <c r="R214" s="4">
        <v>524</v>
      </c>
      <c r="S214" s="4">
        <v>529</v>
      </c>
      <c r="T214" s="4">
        <v>531</v>
      </c>
      <c r="U214" s="4">
        <v>532</v>
      </c>
      <c r="V214" s="4">
        <v>530</v>
      </c>
      <c r="W214" s="4">
        <v>529</v>
      </c>
      <c r="X214" s="4"/>
      <c r="Y214" s="4"/>
    </row>
    <row r="215" spans="1:25">
      <c r="A215" s="5"/>
      <c r="B215" t="s">
        <v>7</v>
      </c>
      <c r="C215" s="4">
        <v>2861</v>
      </c>
      <c r="D215" s="4">
        <v>2857</v>
      </c>
      <c r="E215" s="4">
        <v>2853</v>
      </c>
      <c r="F215" s="4">
        <v>2902</v>
      </c>
      <c r="G215" s="4">
        <v>2847</v>
      </c>
      <c r="H215" s="4">
        <v>2800</v>
      </c>
      <c r="I215" s="4">
        <v>2759</v>
      </c>
      <c r="J215" s="4">
        <v>2711</v>
      </c>
      <c r="K215" s="4">
        <v>2654</v>
      </c>
      <c r="L215" s="4">
        <v>2601</v>
      </c>
      <c r="M215" s="4">
        <v>2552</v>
      </c>
      <c r="N215" s="4">
        <v>2515</v>
      </c>
      <c r="O215" s="4">
        <v>2518</v>
      </c>
      <c r="P215" s="4">
        <v>2585</v>
      </c>
      <c r="Q215" s="4">
        <v>2594</v>
      </c>
      <c r="R215" s="4">
        <v>2597</v>
      </c>
      <c r="S215" s="4">
        <v>2603</v>
      </c>
      <c r="T215" s="4">
        <v>2587</v>
      </c>
      <c r="U215" s="4">
        <v>2566</v>
      </c>
      <c r="V215" s="4">
        <v>2543</v>
      </c>
      <c r="W215" s="4">
        <v>2520</v>
      </c>
      <c r="X215" s="4"/>
      <c r="Y215" s="4"/>
    </row>
    <row r="216" spans="1:25">
      <c r="A216" s="5"/>
      <c r="B216" t="s">
        <v>8</v>
      </c>
      <c r="C216" s="4">
        <v>2008</v>
      </c>
      <c r="D216" s="4">
        <v>1997</v>
      </c>
      <c r="E216" s="4">
        <v>1985</v>
      </c>
      <c r="F216" s="4">
        <v>2000</v>
      </c>
      <c r="G216" s="4">
        <v>1938</v>
      </c>
      <c r="H216" s="4">
        <v>1883</v>
      </c>
      <c r="I216" s="4">
        <v>1833</v>
      </c>
      <c r="J216" s="4">
        <v>1778</v>
      </c>
      <c r="K216" s="4">
        <v>1723</v>
      </c>
      <c r="L216" s="4">
        <v>1683</v>
      </c>
      <c r="M216" s="4">
        <v>1647</v>
      </c>
      <c r="N216" s="4">
        <v>1617</v>
      </c>
      <c r="O216" s="4">
        <v>1611</v>
      </c>
      <c r="P216" s="4">
        <v>1651</v>
      </c>
      <c r="Q216" s="4">
        <v>1661</v>
      </c>
      <c r="R216" s="4">
        <v>1668</v>
      </c>
      <c r="S216" s="4">
        <v>1677</v>
      </c>
      <c r="T216" s="4">
        <v>1673</v>
      </c>
      <c r="U216" s="4">
        <v>1676</v>
      </c>
      <c r="V216" s="4">
        <v>1692</v>
      </c>
      <c r="W216" s="4">
        <v>1705</v>
      </c>
      <c r="X216" s="4"/>
      <c r="Y216" s="4"/>
    </row>
    <row r="217" spans="1:25">
      <c r="A217" s="5"/>
      <c r="B217" t="s">
        <v>9</v>
      </c>
      <c r="C217" s="4">
        <v>3534</v>
      </c>
      <c r="D217" s="4">
        <v>3672</v>
      </c>
      <c r="E217" s="4">
        <v>3815</v>
      </c>
      <c r="F217" s="4">
        <v>3941</v>
      </c>
      <c r="G217" s="4">
        <v>4156</v>
      </c>
      <c r="H217" s="4">
        <v>4394</v>
      </c>
      <c r="I217" s="4">
        <v>4655</v>
      </c>
      <c r="J217" s="4">
        <v>4917</v>
      </c>
      <c r="K217" s="4">
        <v>5155</v>
      </c>
      <c r="L217" s="4">
        <v>5348</v>
      </c>
      <c r="M217" s="4">
        <v>5557</v>
      </c>
      <c r="N217" s="4">
        <v>5791</v>
      </c>
      <c r="O217" s="4">
        <v>5928</v>
      </c>
      <c r="P217" s="4">
        <v>5958</v>
      </c>
      <c r="Q217" s="4">
        <v>5987</v>
      </c>
      <c r="R217" s="4">
        <v>6009</v>
      </c>
      <c r="S217" s="4">
        <v>6058</v>
      </c>
      <c r="T217" s="4">
        <v>6091</v>
      </c>
      <c r="U217" s="4">
        <v>6114</v>
      </c>
      <c r="V217" s="4">
        <v>6107</v>
      </c>
      <c r="W217" s="4">
        <v>6122</v>
      </c>
      <c r="X217" s="4"/>
      <c r="Y217" s="4"/>
    </row>
    <row r="218" spans="1:25">
      <c r="A218" s="5"/>
      <c r="B218" t="s">
        <v>10</v>
      </c>
      <c r="C218" s="4">
        <v>2387</v>
      </c>
      <c r="D218" s="4">
        <v>2422</v>
      </c>
      <c r="E218" s="4">
        <v>2456</v>
      </c>
      <c r="F218" s="4">
        <v>2525</v>
      </c>
      <c r="G218" s="4">
        <v>2630</v>
      </c>
      <c r="H218" s="4">
        <v>2746</v>
      </c>
      <c r="I218" s="4">
        <v>2871</v>
      </c>
      <c r="J218" s="4">
        <v>2993</v>
      </c>
      <c r="K218" s="4">
        <v>3105</v>
      </c>
      <c r="L218" s="4">
        <v>3217</v>
      </c>
      <c r="M218" s="4">
        <v>3337</v>
      </c>
      <c r="N218" s="4">
        <v>3472</v>
      </c>
      <c r="O218" s="4">
        <v>3598</v>
      </c>
      <c r="P218" s="4">
        <v>3657</v>
      </c>
      <c r="Q218" s="4">
        <v>3710</v>
      </c>
      <c r="R218" s="4">
        <v>3756</v>
      </c>
      <c r="S218" s="4">
        <v>3811</v>
      </c>
      <c r="T218" s="4">
        <v>3855</v>
      </c>
      <c r="U218" s="4">
        <v>3901</v>
      </c>
      <c r="V218" s="4">
        <v>3947</v>
      </c>
      <c r="W218" s="4">
        <v>3980</v>
      </c>
      <c r="X218" s="4"/>
      <c r="Y218" s="4"/>
    </row>
    <row r="219" spans="1:25">
      <c r="A219" s="5"/>
      <c r="B219" t="s">
        <v>11</v>
      </c>
      <c r="C219" s="4">
        <v>1373</v>
      </c>
      <c r="D219" s="4">
        <v>1376</v>
      </c>
      <c r="E219" s="4">
        <v>1378</v>
      </c>
      <c r="F219" s="4">
        <v>1393</v>
      </c>
      <c r="G219" s="4">
        <v>1342</v>
      </c>
      <c r="H219" s="4">
        <v>1295</v>
      </c>
      <c r="I219" s="4">
        <v>1252</v>
      </c>
      <c r="J219" s="4">
        <v>1206</v>
      </c>
      <c r="K219" s="4">
        <v>1159</v>
      </c>
      <c r="L219" s="4">
        <v>1119</v>
      </c>
      <c r="M219" s="4">
        <v>1081</v>
      </c>
      <c r="N219" s="4">
        <v>1049</v>
      </c>
      <c r="O219" s="4">
        <v>1043</v>
      </c>
      <c r="P219" s="4">
        <v>1066</v>
      </c>
      <c r="Q219" s="4">
        <v>1072</v>
      </c>
      <c r="R219" s="4">
        <v>1077</v>
      </c>
      <c r="S219" s="4">
        <v>1084</v>
      </c>
      <c r="T219" s="4">
        <v>1077</v>
      </c>
      <c r="U219" s="4">
        <v>1072</v>
      </c>
      <c r="V219" s="4">
        <v>1072</v>
      </c>
      <c r="W219" s="4">
        <v>1070</v>
      </c>
      <c r="X219" s="4"/>
      <c r="Y219" s="4"/>
    </row>
    <row r="220" spans="1:25">
      <c r="A220" s="5"/>
      <c r="B220" t="s">
        <v>12</v>
      </c>
      <c r="C220" s="4">
        <v>2607</v>
      </c>
      <c r="D220" s="4">
        <v>2607</v>
      </c>
      <c r="E220" s="4">
        <v>2605</v>
      </c>
      <c r="F220" s="4">
        <v>2727</v>
      </c>
      <c r="G220" s="4">
        <v>2713</v>
      </c>
      <c r="H220" s="4">
        <v>2705</v>
      </c>
      <c r="I220" s="4">
        <v>2703</v>
      </c>
      <c r="J220" s="4">
        <v>2692</v>
      </c>
      <c r="K220" s="4">
        <v>2680</v>
      </c>
      <c r="L220" s="4">
        <v>2698</v>
      </c>
      <c r="M220" s="4">
        <v>2720</v>
      </c>
      <c r="N220" s="4">
        <v>2752</v>
      </c>
      <c r="O220" s="4">
        <v>2780</v>
      </c>
      <c r="P220" s="4">
        <v>2810</v>
      </c>
      <c r="Q220" s="4">
        <v>2808</v>
      </c>
      <c r="R220" s="4">
        <v>2799</v>
      </c>
      <c r="S220" s="4">
        <v>2792</v>
      </c>
      <c r="T220" s="4">
        <v>2770</v>
      </c>
      <c r="U220" s="4">
        <v>2756</v>
      </c>
      <c r="V220" s="4">
        <v>2752</v>
      </c>
      <c r="W220" s="4">
        <v>2743</v>
      </c>
      <c r="X220" s="4"/>
      <c r="Y220" s="4"/>
    </row>
    <row r="221" spans="1:25">
      <c r="A221" s="5"/>
      <c r="B221" t="s">
        <v>13</v>
      </c>
      <c r="C221" s="4">
        <v>2210</v>
      </c>
      <c r="D221" s="4">
        <v>2348</v>
      </c>
      <c r="E221" s="4">
        <v>2493</v>
      </c>
      <c r="F221" s="4">
        <v>2561</v>
      </c>
      <c r="G221" s="4">
        <v>2775</v>
      </c>
      <c r="H221" s="4">
        <v>3013</v>
      </c>
      <c r="I221" s="4">
        <v>3277</v>
      </c>
      <c r="J221" s="4">
        <v>3552</v>
      </c>
      <c r="K221" s="4">
        <v>3810</v>
      </c>
      <c r="L221" s="4">
        <v>4010</v>
      </c>
      <c r="M221" s="4">
        <v>4226</v>
      </c>
      <c r="N221" s="4">
        <v>4466</v>
      </c>
      <c r="O221" s="4">
        <v>4624</v>
      </c>
      <c r="P221" s="4">
        <v>4699</v>
      </c>
      <c r="Q221" s="4">
        <v>4768</v>
      </c>
      <c r="R221" s="4">
        <v>4823</v>
      </c>
      <c r="S221" s="4">
        <v>4900</v>
      </c>
      <c r="T221" s="4">
        <v>4955</v>
      </c>
      <c r="U221" s="4">
        <v>4996</v>
      </c>
      <c r="V221" s="4">
        <v>5009</v>
      </c>
      <c r="W221" s="4">
        <v>5037</v>
      </c>
      <c r="X221" s="4"/>
      <c r="Y221" s="4"/>
    </row>
    <row r="222" spans="1:25">
      <c r="A222" s="5"/>
      <c r="B222" t="s">
        <v>14</v>
      </c>
      <c r="C222" s="4">
        <v>777</v>
      </c>
      <c r="D222" s="4">
        <v>786</v>
      </c>
      <c r="E222" s="4">
        <v>794</v>
      </c>
      <c r="F222" s="4">
        <v>804</v>
      </c>
      <c r="G222" s="4">
        <v>809</v>
      </c>
      <c r="H222" s="4">
        <v>816</v>
      </c>
      <c r="I222" s="4">
        <v>825</v>
      </c>
      <c r="J222" s="4">
        <v>830</v>
      </c>
      <c r="K222" s="4">
        <v>836</v>
      </c>
      <c r="L222" s="4">
        <v>852</v>
      </c>
      <c r="M222" s="4">
        <v>869</v>
      </c>
      <c r="N222" s="4">
        <v>889</v>
      </c>
      <c r="O222" s="4">
        <v>918</v>
      </c>
      <c r="P222" s="4">
        <v>959</v>
      </c>
      <c r="Q222" s="4">
        <v>982</v>
      </c>
      <c r="R222" s="4">
        <v>1002</v>
      </c>
      <c r="S222" s="4">
        <v>1024</v>
      </c>
      <c r="T222" s="4">
        <v>1041</v>
      </c>
      <c r="U222" s="4">
        <v>1058</v>
      </c>
      <c r="V222" s="4">
        <v>1075</v>
      </c>
      <c r="W222" s="4">
        <v>1092</v>
      </c>
      <c r="X222" s="4"/>
      <c r="Y222" s="4"/>
    </row>
    <row r="223" spans="1:25">
      <c r="A223" s="5"/>
      <c r="B223" t="s">
        <v>15</v>
      </c>
      <c r="C223" s="4">
        <v>392</v>
      </c>
      <c r="D223" s="4">
        <v>396</v>
      </c>
      <c r="E223" s="4">
        <v>399</v>
      </c>
      <c r="F223" s="4">
        <v>410</v>
      </c>
      <c r="G223" s="4">
        <v>421</v>
      </c>
      <c r="H223" s="4">
        <v>433</v>
      </c>
      <c r="I223" s="4">
        <v>446</v>
      </c>
      <c r="J223" s="4">
        <v>459</v>
      </c>
      <c r="K223" s="4">
        <v>468</v>
      </c>
      <c r="L223" s="4">
        <v>474</v>
      </c>
      <c r="M223" s="4">
        <v>481</v>
      </c>
      <c r="N223" s="4">
        <v>488</v>
      </c>
      <c r="O223" s="4">
        <v>498</v>
      </c>
      <c r="P223" s="4">
        <v>510</v>
      </c>
      <c r="Q223" s="4">
        <v>514</v>
      </c>
      <c r="R223" s="4">
        <v>518</v>
      </c>
      <c r="S223" s="4">
        <v>521</v>
      </c>
      <c r="T223" s="4">
        <v>523</v>
      </c>
      <c r="U223" s="4">
        <v>524</v>
      </c>
      <c r="V223" s="4">
        <v>523</v>
      </c>
      <c r="W223" s="4">
        <v>524</v>
      </c>
      <c r="X223" s="4"/>
      <c r="Y223" s="4"/>
    </row>
    <row r="224" spans="1:25">
      <c r="A224" s="5"/>
      <c r="B224" t="s">
        <v>16</v>
      </c>
      <c r="C224" s="4">
        <v>1193</v>
      </c>
      <c r="D224" s="4">
        <v>1255</v>
      </c>
      <c r="E224" s="4">
        <v>1321</v>
      </c>
      <c r="F224" s="4">
        <v>1380</v>
      </c>
      <c r="G224" s="4">
        <v>1470</v>
      </c>
      <c r="H224" s="4">
        <v>1568</v>
      </c>
      <c r="I224" s="4">
        <v>1676</v>
      </c>
      <c r="J224" s="4">
        <v>1786</v>
      </c>
      <c r="K224" s="4">
        <v>1885</v>
      </c>
      <c r="L224" s="4">
        <v>1957</v>
      </c>
      <c r="M224" s="4">
        <v>2034</v>
      </c>
      <c r="N224" s="4">
        <v>2119</v>
      </c>
      <c r="O224" s="4">
        <v>2155</v>
      </c>
      <c r="P224" s="4">
        <v>2144</v>
      </c>
      <c r="Q224" s="4">
        <v>2152</v>
      </c>
      <c r="R224" s="4">
        <v>2151</v>
      </c>
      <c r="S224" s="4">
        <v>2155</v>
      </c>
      <c r="T224" s="4">
        <v>2136</v>
      </c>
      <c r="U224" s="4">
        <v>2122</v>
      </c>
      <c r="V224" s="4">
        <v>2113</v>
      </c>
      <c r="W224" s="4">
        <v>2105</v>
      </c>
      <c r="X224" s="4"/>
      <c r="Y224" s="4"/>
    </row>
    <row r="225" spans="1:25">
      <c r="A225" s="5"/>
      <c r="B225" t="s">
        <v>17</v>
      </c>
      <c r="C225" s="4">
        <v>230</v>
      </c>
      <c r="D225" s="4">
        <v>230</v>
      </c>
      <c r="E225" s="4">
        <v>230</v>
      </c>
      <c r="F225" s="4">
        <v>231</v>
      </c>
      <c r="G225" s="4">
        <v>232</v>
      </c>
      <c r="H225" s="4">
        <v>233</v>
      </c>
      <c r="I225" s="4">
        <v>234</v>
      </c>
      <c r="J225" s="4">
        <v>235</v>
      </c>
      <c r="K225" s="4">
        <v>235</v>
      </c>
      <c r="L225" s="4">
        <v>237</v>
      </c>
      <c r="M225" s="4">
        <v>239</v>
      </c>
      <c r="N225" s="4">
        <v>241</v>
      </c>
      <c r="O225" s="4">
        <v>246</v>
      </c>
      <c r="P225" s="4">
        <v>255</v>
      </c>
      <c r="Q225" s="4">
        <v>258</v>
      </c>
      <c r="R225" s="4">
        <v>261</v>
      </c>
      <c r="S225" s="4">
        <v>264</v>
      </c>
      <c r="T225" s="4">
        <v>265</v>
      </c>
      <c r="U225" s="4">
        <v>266</v>
      </c>
      <c r="V225" s="4">
        <v>266</v>
      </c>
      <c r="W225" s="4">
        <v>265</v>
      </c>
      <c r="X225" s="4"/>
      <c r="Y225" s="4"/>
    </row>
    <row r="226" spans="1:25">
      <c r="A226" s="5"/>
      <c r="B226" t="s">
        <v>18</v>
      </c>
      <c r="C226" s="4">
        <v>146</v>
      </c>
      <c r="D226" s="4">
        <v>148</v>
      </c>
      <c r="E226" s="4">
        <v>150</v>
      </c>
      <c r="F226" s="4">
        <v>137</v>
      </c>
      <c r="G226" s="4">
        <v>133</v>
      </c>
      <c r="H226" s="4">
        <v>131</v>
      </c>
      <c r="I226" s="4">
        <v>128</v>
      </c>
      <c r="J226" s="4">
        <v>125</v>
      </c>
      <c r="K226" s="4">
        <v>122</v>
      </c>
      <c r="L226" s="4">
        <v>118</v>
      </c>
      <c r="M226" s="4">
        <v>114</v>
      </c>
      <c r="N226" s="4">
        <v>112</v>
      </c>
      <c r="O226" s="4">
        <v>114</v>
      </c>
      <c r="P226" s="4">
        <v>119</v>
      </c>
      <c r="Q226" s="4">
        <v>120</v>
      </c>
      <c r="R226" s="4">
        <v>121</v>
      </c>
      <c r="S226" s="4">
        <v>123</v>
      </c>
      <c r="T226" s="4">
        <v>124</v>
      </c>
      <c r="U226" s="4">
        <v>126</v>
      </c>
      <c r="V226" s="4">
        <v>127</v>
      </c>
      <c r="W226" s="4">
        <v>129</v>
      </c>
      <c r="X226" s="4"/>
      <c r="Y226" s="4"/>
    </row>
    <row r="227" spans="1:25">
      <c r="A227" s="5"/>
      <c r="B227" t="s">
        <v>19</v>
      </c>
      <c r="C227" s="4">
        <v>29200</v>
      </c>
      <c r="D227" s="4">
        <v>29697</v>
      </c>
      <c r="E227" s="4">
        <v>30198</v>
      </c>
      <c r="F227" s="4">
        <v>30903</v>
      </c>
      <c r="G227" s="4">
        <v>31433</v>
      </c>
      <c r="H227" s="4">
        <v>32085</v>
      </c>
      <c r="I227" s="4">
        <v>32849</v>
      </c>
      <c r="J227" s="4">
        <v>33568</v>
      </c>
      <c r="K227" s="4">
        <v>34191</v>
      </c>
      <c r="L227" s="4">
        <v>34810</v>
      </c>
      <c r="M227" s="4">
        <v>35513</v>
      </c>
      <c r="N227" s="4">
        <v>36366</v>
      </c>
      <c r="O227" s="4">
        <v>37109</v>
      </c>
      <c r="P227" s="4">
        <v>37743</v>
      </c>
      <c r="Q227" s="4">
        <v>38122</v>
      </c>
      <c r="R227" s="4">
        <v>38417</v>
      </c>
      <c r="S227" s="4">
        <v>38834</v>
      </c>
      <c r="T227" s="4">
        <v>39056</v>
      </c>
      <c r="U227" s="4">
        <v>39264</v>
      </c>
      <c r="V227" s="4">
        <v>39447</v>
      </c>
      <c r="W227" s="4">
        <v>39613</v>
      </c>
      <c r="X227" s="4"/>
      <c r="Y227" s="4"/>
    </row>
    <row r="230" spans="1:25">
      <c r="B230" s="35" t="s">
        <v>198</v>
      </c>
    </row>
    <row r="231" spans="1:25">
      <c r="B231" s="30" t="s">
        <v>221</v>
      </c>
    </row>
    <row r="232" spans="1:25">
      <c r="B232" s="27" t="s">
        <v>53</v>
      </c>
      <c r="C232" s="3"/>
      <c r="D232" s="3"/>
      <c r="E232" s="32"/>
      <c r="F232" s="3"/>
      <c r="G232" s="3"/>
      <c r="H232" s="3"/>
      <c r="I232" s="3"/>
      <c r="J232" s="3"/>
    </row>
    <row r="233" spans="1:25">
      <c r="B233" s="17"/>
      <c r="C233" s="4"/>
      <c r="D233" s="4"/>
      <c r="E233" s="4"/>
      <c r="F233" s="4"/>
      <c r="G233" s="4"/>
      <c r="H233" s="4"/>
      <c r="I233" s="4"/>
      <c r="J233" s="4"/>
    </row>
    <row r="234" spans="1:25">
      <c r="C234" s="4">
        <f>C236*166.386/1000</f>
        <v>22063</v>
      </c>
      <c r="D234" s="4">
        <f>D236*166.386/1000</f>
        <v>29682.999999999996</v>
      </c>
      <c r="E234" s="4"/>
      <c r="F234" s="4"/>
      <c r="G234" s="4"/>
      <c r="H234" s="4"/>
      <c r="I234" s="4"/>
      <c r="J234" s="4"/>
    </row>
    <row r="235" spans="1:25">
      <c r="C235" s="3">
        <v>1955</v>
      </c>
      <c r="D235" s="3">
        <v>1957</v>
      </c>
      <c r="E235" s="3">
        <v>1959</v>
      </c>
      <c r="F235" s="3">
        <v>1961</v>
      </c>
      <c r="G235" s="3">
        <v>1963</v>
      </c>
      <c r="H235" s="3">
        <v>1965</v>
      </c>
      <c r="I235" s="3">
        <v>1967</v>
      </c>
      <c r="J235" s="3">
        <v>1969</v>
      </c>
      <c r="K235" s="3">
        <v>1971</v>
      </c>
      <c r="L235" s="3">
        <v>1973</v>
      </c>
      <c r="M235" s="3">
        <v>1975</v>
      </c>
      <c r="N235" s="3">
        <v>1977</v>
      </c>
      <c r="O235" s="3">
        <v>1979</v>
      </c>
      <c r="P235" s="3">
        <v>1981</v>
      </c>
      <c r="Q235" s="3">
        <v>1983</v>
      </c>
      <c r="R235" s="3">
        <v>1985</v>
      </c>
      <c r="S235" s="3">
        <v>1987</v>
      </c>
      <c r="T235" s="3">
        <v>1989</v>
      </c>
      <c r="U235" s="3">
        <v>1991</v>
      </c>
      <c r="V235" s="3">
        <v>1993</v>
      </c>
      <c r="W235" s="3">
        <v>1995</v>
      </c>
    </row>
    <row r="236" spans="1:25">
      <c r="B236" t="s">
        <v>1</v>
      </c>
      <c r="C236" s="4">
        <v>132601.30059019389</v>
      </c>
      <c r="D236" s="4">
        <v>178398.42294423809</v>
      </c>
      <c r="E236" s="4">
        <v>219892.29863089442</v>
      </c>
      <c r="F236" s="4">
        <v>280257.95439520152</v>
      </c>
      <c r="G236" s="4">
        <v>379220.60750303511</v>
      </c>
      <c r="H236" s="4">
        <v>502199.70430204464</v>
      </c>
      <c r="I236" s="4">
        <v>646893.36843244033</v>
      </c>
      <c r="J236" s="4">
        <v>816156.40739004477</v>
      </c>
      <c r="K236" s="4">
        <v>1050869.6645150434</v>
      </c>
      <c r="L236" s="4">
        <v>1501682.8338922746</v>
      </c>
      <c r="M236" s="4">
        <v>2260713.040760641</v>
      </c>
      <c r="N236" s="4">
        <v>3552107.749450074</v>
      </c>
      <c r="O236" s="4">
        <v>5093775.9186470024</v>
      </c>
      <c r="P236" s="4">
        <v>6697306.2637481513</v>
      </c>
      <c r="Q236" s="4">
        <v>8805825.0093156882</v>
      </c>
      <c r="R236" s="4">
        <v>10870001.081821788</v>
      </c>
      <c r="S236" s="4">
        <v>13716562.691572608</v>
      </c>
      <c r="T236" s="4">
        <v>17428124.962436743</v>
      </c>
      <c r="U236" s="4">
        <v>21581112.593607634</v>
      </c>
      <c r="V236" s="4">
        <v>24187335.472936425</v>
      </c>
      <c r="W236" s="4">
        <v>26305157.885879822</v>
      </c>
    </row>
    <row r="237" spans="1:25">
      <c r="B237" t="s">
        <v>2</v>
      </c>
      <c r="C237" s="4">
        <v>29846.261103698631</v>
      </c>
      <c r="D237" s="4">
        <v>40135.588330748978</v>
      </c>
      <c r="E237" s="4">
        <v>49138.749654418039</v>
      </c>
      <c r="F237" s="4">
        <v>63665.212217374064</v>
      </c>
      <c r="G237" s="4">
        <v>85926.700563749357</v>
      </c>
      <c r="H237" s="4">
        <v>116145.58917216593</v>
      </c>
      <c r="I237" s="4">
        <v>149123.12333970409</v>
      </c>
      <c r="J237" s="4">
        <v>184498.69580373348</v>
      </c>
      <c r="K237" s="4">
        <v>231978.6520500523</v>
      </c>
      <c r="L237" s="4">
        <v>341170.53117449785</v>
      </c>
      <c r="M237" s="4">
        <v>526504.63380332489</v>
      </c>
      <c r="N237" s="4">
        <v>851700.26324330177</v>
      </c>
      <c r="O237" s="4">
        <v>1270191.0016467732</v>
      </c>
      <c r="P237" s="4">
        <v>1731215.3666774849</v>
      </c>
      <c r="Q237" s="4">
        <v>2266855.3844674435</v>
      </c>
      <c r="R237" s="4">
        <v>2772324.5946173356</v>
      </c>
      <c r="S237" s="4">
        <v>3498785.9555491451</v>
      </c>
      <c r="T237" s="4">
        <v>4385164.6172153903</v>
      </c>
      <c r="U237" s="4">
        <v>5425690.8634139886</v>
      </c>
      <c r="V237" s="4">
        <v>6135528.2295385431</v>
      </c>
      <c r="W237" s="4">
        <v>6711267.774932988</v>
      </c>
    </row>
    <row r="238" spans="1:25">
      <c r="B238" t="s">
        <v>3</v>
      </c>
      <c r="C238" s="4">
        <v>35075.066411837535</v>
      </c>
      <c r="D238" s="4">
        <v>46139.699253542967</v>
      </c>
      <c r="E238" s="4">
        <v>57312.514274037479</v>
      </c>
      <c r="F238" s="4">
        <v>75294.796437200246</v>
      </c>
      <c r="G238" s="4">
        <v>97568.305025663227</v>
      </c>
      <c r="H238" s="4">
        <v>125960.11683675311</v>
      </c>
      <c r="I238" s="4">
        <v>161071.24397485366</v>
      </c>
      <c r="J238" s="4">
        <v>196987.72733282848</v>
      </c>
      <c r="K238" s="4">
        <v>245627.636940608</v>
      </c>
      <c r="L238" s="4">
        <v>345413.67663144734</v>
      </c>
      <c r="M238" s="4">
        <v>537917.85366557282</v>
      </c>
      <c r="N238" s="4">
        <v>846820.04495570541</v>
      </c>
      <c r="O238" s="4">
        <v>1210642.7223444281</v>
      </c>
      <c r="P238" s="4">
        <v>1646334.4271753633</v>
      </c>
      <c r="Q238" s="4">
        <v>2151322.8276417488</v>
      </c>
      <c r="R238" s="4">
        <v>2598998.7138340967</v>
      </c>
      <c r="S238" s="4">
        <v>3195791.713245105</v>
      </c>
      <c r="T238" s="4">
        <v>3766452.7063575061</v>
      </c>
      <c r="U238" s="4">
        <v>4609251.9803348845</v>
      </c>
      <c r="V238" s="4">
        <v>5035820.321421274</v>
      </c>
      <c r="W238" s="4">
        <v>5594821.6797086298</v>
      </c>
    </row>
    <row r="239" spans="1:25">
      <c r="B239" t="s">
        <v>4</v>
      </c>
      <c r="C239" s="4">
        <v>14466.361352517641</v>
      </c>
      <c r="D239" s="4">
        <v>19214.35697714952</v>
      </c>
      <c r="E239" s="4">
        <v>24611.445674515886</v>
      </c>
      <c r="F239" s="4">
        <v>33241.979493466999</v>
      </c>
      <c r="G239" s="4">
        <v>46031.517074753887</v>
      </c>
      <c r="H239" s="4">
        <v>63136.321565516329</v>
      </c>
      <c r="I239" s="4">
        <v>85674.275479908159</v>
      </c>
      <c r="J239" s="4">
        <v>116788.67212385657</v>
      </c>
      <c r="K239" s="4">
        <v>157825.77861118122</v>
      </c>
      <c r="L239" s="4">
        <v>236179.72665969492</v>
      </c>
      <c r="M239" s="4">
        <v>363161.56407390046</v>
      </c>
      <c r="N239" s="4">
        <v>580745.97622396122</v>
      </c>
      <c r="O239" s="4">
        <v>865475.46067577798</v>
      </c>
      <c r="P239" s="4">
        <v>1192690.4907864844</v>
      </c>
      <c r="Q239" s="4">
        <v>1644561.4414674311</v>
      </c>
      <c r="R239" s="4">
        <v>2160061.543639489</v>
      </c>
      <c r="S239" s="4">
        <v>2820808.2410779754</v>
      </c>
      <c r="T239" s="4">
        <v>3517675.7659899271</v>
      </c>
      <c r="U239" s="4">
        <v>4274957.0276345368</v>
      </c>
      <c r="V239" s="4">
        <v>4916699.7223324077</v>
      </c>
      <c r="W239" s="4">
        <v>5170128.4963879166</v>
      </c>
    </row>
    <row r="240" spans="1:25">
      <c r="B240" t="s">
        <v>5</v>
      </c>
      <c r="C240" s="4">
        <v>20350.269854434871</v>
      </c>
      <c r="D240" s="4">
        <v>27460.243049295012</v>
      </c>
      <c r="E240" s="4">
        <v>34185.568497349537</v>
      </c>
      <c r="F240" s="4">
        <v>44234.49088264638</v>
      </c>
      <c r="G240" s="4">
        <v>62811.775029149088</v>
      </c>
      <c r="H240" s="4">
        <v>88871.659875229889</v>
      </c>
      <c r="I240" s="4">
        <v>126903.70584063564</v>
      </c>
      <c r="J240" s="4">
        <v>169293.08956282382</v>
      </c>
      <c r="K240" s="4">
        <v>237123.31566357746</v>
      </c>
      <c r="L240" s="4">
        <v>356520.38032045966</v>
      </c>
      <c r="M240" s="4">
        <v>525050.184510716</v>
      </c>
      <c r="N240" s="4">
        <v>872441.19096558611</v>
      </c>
      <c r="O240" s="4">
        <v>1397347.1325712502</v>
      </c>
      <c r="P240" s="4">
        <v>1889299.5804935512</v>
      </c>
      <c r="Q240" s="4">
        <v>2487943.6971860612</v>
      </c>
      <c r="R240" s="4">
        <v>3128237.9527123678</v>
      </c>
      <c r="S240" s="4">
        <v>4128292.0438017626</v>
      </c>
      <c r="T240" s="4">
        <v>5182449.2445277851</v>
      </c>
      <c r="U240" s="4">
        <v>6321072.6864039041</v>
      </c>
      <c r="V240" s="4">
        <v>7306768.5983195705</v>
      </c>
      <c r="W240" s="4">
        <v>8648516.1011142768</v>
      </c>
    </row>
    <row r="241" spans="2:23">
      <c r="B241" t="s">
        <v>6</v>
      </c>
      <c r="C241" s="4">
        <v>14634.644741745098</v>
      </c>
      <c r="D241" s="4">
        <v>19226.377219237198</v>
      </c>
      <c r="E241" s="4">
        <v>23487.553039318213</v>
      </c>
      <c r="F241" s="4">
        <v>29599.846140901278</v>
      </c>
      <c r="G241" s="4">
        <v>39167.958842691092</v>
      </c>
      <c r="H241" s="4">
        <v>52245.982234082199</v>
      </c>
      <c r="I241" s="4">
        <v>67902.347553279731</v>
      </c>
      <c r="J241" s="4">
        <v>84394.119697570713</v>
      </c>
      <c r="K241" s="4">
        <v>108061.97636820405</v>
      </c>
      <c r="L241" s="4">
        <v>149754.18604930703</v>
      </c>
      <c r="M241" s="4">
        <v>232116.88483406056</v>
      </c>
      <c r="N241" s="4">
        <v>363876.76847811718</v>
      </c>
      <c r="O241" s="4">
        <v>539119.8778743404</v>
      </c>
      <c r="P241" s="4">
        <v>732104.8645919729</v>
      </c>
      <c r="Q241" s="4">
        <v>934495.69074321166</v>
      </c>
      <c r="R241" s="4">
        <v>1140095.9215318596</v>
      </c>
      <c r="S241" s="4">
        <v>1390098.9265923814</v>
      </c>
      <c r="T241" s="4">
        <v>1710125.8519346579</v>
      </c>
      <c r="U241" s="4">
        <v>2059313.8845816357</v>
      </c>
      <c r="V241" s="4">
        <v>2314858.2212445759</v>
      </c>
      <c r="W241" s="4">
        <v>2562258.8438931163</v>
      </c>
    </row>
    <row r="242" spans="2:23">
      <c r="B242" t="s">
        <v>7</v>
      </c>
      <c r="C242" s="4">
        <v>58075.799646604886</v>
      </c>
      <c r="D242" s="4">
        <v>77428.389407762676</v>
      </c>
      <c r="E242" s="4">
        <v>93938.191915185176</v>
      </c>
      <c r="F242" s="4">
        <v>117515.89677016095</v>
      </c>
      <c r="G242" s="4">
        <v>158751.33725193224</v>
      </c>
      <c r="H242" s="4">
        <v>209488.77910401116</v>
      </c>
      <c r="I242" s="4">
        <v>267666.75080836134</v>
      </c>
      <c r="J242" s="4">
        <v>332852.5236498263</v>
      </c>
      <c r="K242" s="4">
        <v>418622.96106643591</v>
      </c>
      <c r="L242" s="4">
        <v>605489.6445614415</v>
      </c>
      <c r="M242" s="4">
        <v>930565.07158054167</v>
      </c>
      <c r="N242" s="4">
        <v>1502115.5626074311</v>
      </c>
      <c r="O242" s="4">
        <v>2186782.5418003919</v>
      </c>
      <c r="P242" s="4">
        <v>2930168.4035916482</v>
      </c>
      <c r="Q242" s="4">
        <v>3771176.6614979627</v>
      </c>
      <c r="R242" s="4">
        <v>4674876.4920125492</v>
      </c>
      <c r="S242" s="4">
        <v>5877525.7533686729</v>
      </c>
      <c r="T242" s="4">
        <v>7340936.1364537878</v>
      </c>
      <c r="U242" s="4">
        <v>9091708.4370079208</v>
      </c>
      <c r="V242" s="4">
        <v>10372465.231449762</v>
      </c>
      <c r="W242" s="4">
        <v>10743806.570264325</v>
      </c>
    </row>
    <row r="243" spans="2:23">
      <c r="B243" t="s">
        <v>8</v>
      </c>
      <c r="C243" s="4">
        <v>34852.691933215538</v>
      </c>
      <c r="D243" s="4">
        <v>46019.496832666213</v>
      </c>
      <c r="E243" s="4">
        <v>56092.459702138403</v>
      </c>
      <c r="F243" s="4">
        <v>69092.3515199596</v>
      </c>
      <c r="G243" s="4">
        <v>91672.376281658318</v>
      </c>
      <c r="H243" s="4">
        <v>116932.91502890868</v>
      </c>
      <c r="I243" s="4">
        <v>147632.61332083229</v>
      </c>
      <c r="J243" s="4">
        <v>187810.27249888814</v>
      </c>
      <c r="K243" s="4">
        <v>247346.5315591456</v>
      </c>
      <c r="L243" s="4">
        <v>363558.23206279374</v>
      </c>
      <c r="M243" s="4">
        <v>553886.74527904997</v>
      </c>
      <c r="N243" s="4">
        <v>868408.39974517084</v>
      </c>
      <c r="O243" s="4">
        <v>1227284.7475148151</v>
      </c>
      <c r="P243" s="4">
        <v>1580265.1665404541</v>
      </c>
      <c r="Q243" s="4">
        <v>2084814.8281706395</v>
      </c>
      <c r="R243" s="4">
        <v>2585548.0629379875</v>
      </c>
      <c r="S243" s="4">
        <v>3190947.5556837716</v>
      </c>
      <c r="T243" s="4">
        <v>4045310.3025494935</v>
      </c>
      <c r="U243" s="4">
        <v>5035646.0279110027</v>
      </c>
      <c r="V243" s="4">
        <v>5786706.8142752396</v>
      </c>
      <c r="W243" s="4">
        <v>6840833.9643960437</v>
      </c>
    </row>
    <row r="244" spans="2:23">
      <c r="B244" t="s">
        <v>9</v>
      </c>
      <c r="C244" s="4">
        <v>170705.46800812567</v>
      </c>
      <c r="D244" s="4">
        <v>227086.41352036828</v>
      </c>
      <c r="E244" s="4">
        <v>285234.33461949922</v>
      </c>
      <c r="F244" s="4">
        <v>381660.71664683329</v>
      </c>
      <c r="G244" s="4">
        <v>516984.6020698857</v>
      </c>
      <c r="H244" s="4">
        <v>698862.88509850588</v>
      </c>
      <c r="I244" s="4">
        <v>917270.6838315723</v>
      </c>
      <c r="J244" s="4">
        <v>1184059.9569675333</v>
      </c>
      <c r="K244" s="4">
        <v>1565702.6432512351</v>
      </c>
      <c r="L244" s="4">
        <v>2260160.1096246075</v>
      </c>
      <c r="M244" s="4">
        <v>3570703.0639597084</v>
      </c>
      <c r="N244" s="4">
        <v>5611187.2393109994</v>
      </c>
      <c r="O244" s="4">
        <v>8098205.3778563105</v>
      </c>
      <c r="P244" s="4">
        <v>10506256.536006635</v>
      </c>
      <c r="Q244" s="4">
        <v>13804196.266512809</v>
      </c>
      <c r="R244" s="4">
        <v>16791971.680309642</v>
      </c>
      <c r="S244" s="4">
        <v>20916393.206159174</v>
      </c>
      <c r="T244" s="4">
        <v>26437350.498239037</v>
      </c>
      <c r="U244" s="4">
        <v>32400069.717404108</v>
      </c>
      <c r="V244" s="4">
        <v>36398410.923996009</v>
      </c>
      <c r="W244" s="4">
        <v>39704265.983916916</v>
      </c>
    </row>
    <row r="245" spans="2:23">
      <c r="B245" t="s">
        <v>10</v>
      </c>
      <c r="C245" s="4">
        <v>75907.828783671706</v>
      </c>
      <c r="D245" s="4">
        <v>101162.35740987824</v>
      </c>
      <c r="E245" s="4">
        <v>128400.22598055126</v>
      </c>
      <c r="F245" s="4">
        <v>167610.2556705492</v>
      </c>
      <c r="G245" s="4">
        <v>233036.43335376776</v>
      </c>
      <c r="H245" s="4">
        <v>312850.840815934</v>
      </c>
      <c r="I245" s="4">
        <v>411927.68622360058</v>
      </c>
      <c r="J245" s="4">
        <v>529774.13965117256</v>
      </c>
      <c r="K245" s="4">
        <v>702048.24925174005</v>
      </c>
      <c r="L245" s="4">
        <v>1039817.0519154255</v>
      </c>
      <c r="M245" s="4">
        <v>1630113.110478045</v>
      </c>
      <c r="N245" s="4">
        <v>2604467.9239839893</v>
      </c>
      <c r="O245" s="4">
        <v>3802657.6755255852</v>
      </c>
      <c r="P245" s="4">
        <v>5121596.7689589271</v>
      </c>
      <c r="Q245" s="4">
        <v>6885429.06254132</v>
      </c>
      <c r="R245" s="4">
        <v>8489638.5513204243</v>
      </c>
      <c r="S245" s="4">
        <v>10692408.015097424</v>
      </c>
      <c r="T245" s="4">
        <v>13588955.801569844</v>
      </c>
      <c r="U245" s="4">
        <v>16602893.272270503</v>
      </c>
      <c r="V245" s="4">
        <v>18794988.761073649</v>
      </c>
      <c r="W245" s="4">
        <v>20764481.386655126</v>
      </c>
    </row>
    <row r="246" spans="2:23">
      <c r="B246" t="s">
        <v>11</v>
      </c>
      <c r="C246" s="4">
        <v>22640.125972137077</v>
      </c>
      <c r="D246" s="4">
        <v>30495.354176433113</v>
      </c>
      <c r="E246" s="4">
        <v>37449.064224153473</v>
      </c>
      <c r="F246" s="4">
        <v>45737.021143605838</v>
      </c>
      <c r="G246" s="4">
        <v>59734.593054704121</v>
      </c>
      <c r="H246" s="4">
        <v>76641.063551019921</v>
      </c>
      <c r="I246" s="4">
        <v>93884.100825790636</v>
      </c>
      <c r="J246" s="4">
        <v>114186.28971187481</v>
      </c>
      <c r="K246" s="4">
        <v>141243.85465123269</v>
      </c>
      <c r="L246" s="4">
        <v>201627.54077867127</v>
      </c>
      <c r="M246" s="4">
        <v>297434.88033849001</v>
      </c>
      <c r="N246" s="4">
        <v>457490.41385693511</v>
      </c>
      <c r="O246" s="4">
        <v>639963.69886889518</v>
      </c>
      <c r="P246" s="4">
        <v>869376.02923322876</v>
      </c>
      <c r="Q246" s="4">
        <v>1149621.9633863426</v>
      </c>
      <c r="R246" s="4">
        <v>1420738.5236738669</v>
      </c>
      <c r="S246" s="4">
        <v>1818344.0914500018</v>
      </c>
      <c r="T246" s="4">
        <v>2273827.1248782952</v>
      </c>
      <c r="U246" s="4">
        <v>2923016.3595494814</v>
      </c>
      <c r="V246" s="4">
        <v>3404336.9033452338</v>
      </c>
      <c r="W246" s="4">
        <v>3710774.9450073927</v>
      </c>
    </row>
    <row r="247" spans="2:23">
      <c r="B247" t="s">
        <v>12</v>
      </c>
      <c r="C247" s="4">
        <v>44468.885603356051</v>
      </c>
      <c r="D247" s="4">
        <v>58490.497998629689</v>
      </c>
      <c r="E247" s="4">
        <v>72536.150878078683</v>
      </c>
      <c r="F247" s="4">
        <v>92946.521942951935</v>
      </c>
      <c r="G247" s="4">
        <v>125485.31727428992</v>
      </c>
      <c r="H247" s="4">
        <v>171685.11773827125</v>
      </c>
      <c r="I247" s="4">
        <v>229105.8141910978</v>
      </c>
      <c r="J247" s="4">
        <v>290709.55489043554</v>
      </c>
      <c r="K247" s="4">
        <v>401710.48044907628</v>
      </c>
      <c r="L247" s="4">
        <v>598968.66322887735</v>
      </c>
      <c r="M247" s="4">
        <v>890393.42252352973</v>
      </c>
      <c r="N247" s="4">
        <v>1496435.9982210041</v>
      </c>
      <c r="O247" s="4">
        <v>2241660.9570516753</v>
      </c>
      <c r="P247" s="4">
        <v>2955687.3775437837</v>
      </c>
      <c r="Q247" s="4">
        <v>3756277.5714302887</v>
      </c>
      <c r="R247" s="4">
        <v>4583660.8849302232</v>
      </c>
      <c r="S247" s="4">
        <v>5717963.049775823</v>
      </c>
      <c r="T247" s="4">
        <v>7134506.5089610908</v>
      </c>
      <c r="U247" s="4">
        <v>8888205.7384635732</v>
      </c>
      <c r="V247" s="4">
        <v>10184997.535850372</v>
      </c>
      <c r="W247" s="4">
        <v>11295950.380440664</v>
      </c>
    </row>
    <row r="248" spans="2:23">
      <c r="B248" t="s">
        <v>13</v>
      </c>
      <c r="C248" s="4">
        <v>127294.36370848509</v>
      </c>
      <c r="D248" s="4">
        <v>173560.27550394865</v>
      </c>
      <c r="E248" s="4">
        <v>220042.55165699037</v>
      </c>
      <c r="F248" s="4">
        <v>291100.21275828494</v>
      </c>
      <c r="G248" s="4">
        <v>398296.7316961764</v>
      </c>
      <c r="H248" s="4">
        <v>580373.34871924331</v>
      </c>
      <c r="I248" s="4">
        <v>771098.5299243927</v>
      </c>
      <c r="J248" s="4">
        <v>1030988.1841020278</v>
      </c>
      <c r="K248" s="4">
        <v>1368636.7843448368</v>
      </c>
      <c r="L248" s="4">
        <v>2106517.3752599377</v>
      </c>
      <c r="M248" s="4">
        <v>3373679.2759006168</v>
      </c>
      <c r="N248" s="4">
        <v>5190190.2804322485</v>
      </c>
      <c r="O248" s="4">
        <v>7701982.1379202576</v>
      </c>
      <c r="P248" s="4">
        <v>10131874.075943889</v>
      </c>
      <c r="Q248" s="4">
        <v>13130461.697498588</v>
      </c>
      <c r="R248" s="4">
        <v>16311588.715396728</v>
      </c>
      <c r="S248" s="4">
        <v>20555281.093361221</v>
      </c>
      <c r="T248" s="4">
        <v>25796124.673950933</v>
      </c>
      <c r="U248" s="4">
        <v>31597069.464979023</v>
      </c>
      <c r="V248" s="4">
        <v>36890633.827365287</v>
      </c>
      <c r="W248" s="4">
        <v>42117233.421081103</v>
      </c>
    </row>
    <row r="249" spans="2:23">
      <c r="B249" t="s">
        <v>14</v>
      </c>
      <c r="C249" s="4">
        <v>17741.877321409254</v>
      </c>
      <c r="D249" s="4">
        <v>24070.534780570481</v>
      </c>
      <c r="E249" s="4">
        <v>29768.129530128739</v>
      </c>
      <c r="F249" s="4">
        <v>39107.857632252715</v>
      </c>
      <c r="G249" s="4">
        <v>55160.890940343539</v>
      </c>
      <c r="H249" s="4">
        <v>73028.980803673388</v>
      </c>
      <c r="I249" s="4">
        <v>96426.382027334024</v>
      </c>
      <c r="J249" s="4">
        <v>124607.83960188959</v>
      </c>
      <c r="K249" s="4">
        <v>168151.1665644946</v>
      </c>
      <c r="L249" s="4">
        <v>249317.85126152443</v>
      </c>
      <c r="M249" s="4">
        <v>378120.75535201281</v>
      </c>
      <c r="N249" s="4">
        <v>580385.36896133085</v>
      </c>
      <c r="O249" s="4">
        <v>850125.61152981617</v>
      </c>
      <c r="P249" s="4">
        <v>1095602.9954443283</v>
      </c>
      <c r="Q249" s="4">
        <v>1455705.4079069153</v>
      </c>
      <c r="R249" s="4">
        <v>1812141.6465327612</v>
      </c>
      <c r="S249" s="4">
        <v>2280732.7539576651</v>
      </c>
      <c r="T249" s="4">
        <v>2852175.0628057648</v>
      </c>
      <c r="U249" s="4">
        <v>3542239.1306960923</v>
      </c>
      <c r="V249" s="4">
        <v>4147019.5809743609</v>
      </c>
      <c r="W249" s="4">
        <v>4833633.8393855263</v>
      </c>
    </row>
    <row r="250" spans="2:23">
      <c r="B250" t="s">
        <v>15</v>
      </c>
      <c r="C250" s="4">
        <v>11888.019424711214</v>
      </c>
      <c r="D250" s="4">
        <v>15722.476650679746</v>
      </c>
      <c r="E250" s="4">
        <v>19689.156539612708</v>
      </c>
      <c r="F250" s="4">
        <v>25675.237099275178</v>
      </c>
      <c r="G250" s="4">
        <v>35940.523842150185</v>
      </c>
      <c r="H250" s="4">
        <v>48910.365054752205</v>
      </c>
      <c r="I250" s="4">
        <v>66628.201891986115</v>
      </c>
      <c r="J250" s="4">
        <v>86870.289567631902</v>
      </c>
      <c r="K250" s="4">
        <v>115899.17420936858</v>
      </c>
      <c r="L250" s="4">
        <v>165656.96633130193</v>
      </c>
      <c r="M250" s="4">
        <v>256463.88518264756</v>
      </c>
      <c r="N250" s="4">
        <v>402870.43381053692</v>
      </c>
      <c r="O250" s="4">
        <v>577957.28005962039</v>
      </c>
      <c r="P250" s="4">
        <v>762780.52239972109</v>
      </c>
      <c r="Q250" s="4">
        <v>1013709.0861009941</v>
      </c>
      <c r="R250" s="4">
        <v>1303511.1127138101</v>
      </c>
      <c r="S250" s="4">
        <v>1629247.6530477325</v>
      </c>
      <c r="T250" s="4">
        <v>2058406.3563040157</v>
      </c>
      <c r="U250" s="4">
        <v>2613435.0245813951</v>
      </c>
      <c r="V250" s="4">
        <v>2956468.6932794824</v>
      </c>
      <c r="W250" s="4">
        <v>3493551.1401199619</v>
      </c>
    </row>
    <row r="251" spans="2:23">
      <c r="B251" t="s">
        <v>16</v>
      </c>
      <c r="C251" s="4">
        <v>68437.248326181289</v>
      </c>
      <c r="D251" s="4">
        <v>89430.601132306809</v>
      </c>
      <c r="E251" s="4">
        <v>109498.3952976813</v>
      </c>
      <c r="F251" s="4">
        <v>143185.1237483923</v>
      </c>
      <c r="G251" s="4">
        <v>200455.56717512291</v>
      </c>
      <c r="H251" s="4">
        <v>278773.45449737355</v>
      </c>
      <c r="I251" s="4">
        <v>366154.60435373173</v>
      </c>
      <c r="J251" s="4">
        <v>472299.35210895148</v>
      </c>
      <c r="K251" s="4">
        <v>609840.97219718015</v>
      </c>
      <c r="L251" s="4">
        <v>883277.43920762569</v>
      </c>
      <c r="M251" s="4">
        <v>1340809.9239118677</v>
      </c>
      <c r="N251" s="4">
        <v>2057456.7571790894</v>
      </c>
      <c r="O251" s="4">
        <v>2867284.5071099731</v>
      </c>
      <c r="P251" s="4">
        <v>3668169.1969276262</v>
      </c>
      <c r="Q251" s="4">
        <v>4727921.8203454623</v>
      </c>
      <c r="R251" s="4">
        <v>5831932.9751301194</v>
      </c>
      <c r="S251" s="4">
        <v>7160728.6670753546</v>
      </c>
      <c r="T251" s="4">
        <v>8683308.6918370537</v>
      </c>
      <c r="U251" s="4">
        <v>10630768.213671824</v>
      </c>
      <c r="V251" s="4">
        <v>11901397.954154799</v>
      </c>
      <c r="W251" s="4">
        <v>12952670.296779778</v>
      </c>
    </row>
    <row r="252" spans="2:23">
      <c r="B252" t="s">
        <v>17</v>
      </c>
      <c r="C252" s="4">
        <v>5553.3518445061491</v>
      </c>
      <c r="D252" s="4">
        <v>7380.4286418328466</v>
      </c>
      <c r="E252" s="4">
        <v>9165.4345918526797</v>
      </c>
      <c r="F252" s="4">
        <v>11719.736035483756</v>
      </c>
      <c r="G252" s="4">
        <v>15632.324835022178</v>
      </c>
      <c r="H252" s="4">
        <v>21149.6159532653</v>
      </c>
      <c r="I252" s="4">
        <v>28073.275395766472</v>
      </c>
      <c r="J252" s="4">
        <v>35964.564326325533</v>
      </c>
      <c r="K252" s="4">
        <v>46536.367242436267</v>
      </c>
      <c r="L252" s="4">
        <v>67319.365812027463</v>
      </c>
      <c r="M252" s="4">
        <v>104473.93410503288</v>
      </c>
      <c r="N252" s="4">
        <v>164406.86115418366</v>
      </c>
      <c r="O252" s="4">
        <v>244119.09655860471</v>
      </c>
      <c r="P252" s="4">
        <v>336218.19143437553</v>
      </c>
      <c r="Q252" s="4">
        <v>451762.76850215765</v>
      </c>
      <c r="R252" s="4">
        <v>553297.75341675384</v>
      </c>
      <c r="S252" s="4">
        <v>689366.89384924213</v>
      </c>
      <c r="T252" s="4">
        <v>850281.87467695598</v>
      </c>
      <c r="U252" s="4">
        <v>1102286.250045076</v>
      </c>
      <c r="V252" s="4">
        <v>1283743.8246006274</v>
      </c>
      <c r="W252" s="4">
        <v>1490534.0593559553</v>
      </c>
    </row>
    <row r="253" spans="2:23">
      <c r="B253" t="s">
        <v>18</v>
      </c>
      <c r="C253" s="4">
        <v>3576.0220210835046</v>
      </c>
      <c r="D253" s="4">
        <v>4429.4592093084757</v>
      </c>
      <c r="E253" s="4">
        <v>5084.5624030867984</v>
      </c>
      <c r="F253" s="4">
        <v>6166.3841909776065</v>
      </c>
      <c r="G253" s="4">
        <v>7602.8031204548461</v>
      </c>
      <c r="H253" s="4">
        <v>10097.003353647542</v>
      </c>
      <c r="I253" s="4">
        <v>13829.288521870831</v>
      </c>
      <c r="J253" s="4">
        <v>17567.583811137956</v>
      </c>
      <c r="K253" s="4">
        <v>22117.24544132319</v>
      </c>
      <c r="L253" s="4">
        <v>31697.378385200678</v>
      </c>
      <c r="M253" s="4">
        <v>47534.047335713345</v>
      </c>
      <c r="N253" s="4">
        <v>74729.845059079496</v>
      </c>
      <c r="O253" s="4">
        <v>107082.3266380585</v>
      </c>
      <c r="P253" s="4">
        <v>148678.37438246005</v>
      </c>
      <c r="Q253" s="4">
        <v>214927.93864868439</v>
      </c>
      <c r="R253" s="4">
        <v>259955.76550911737</v>
      </c>
      <c r="S253" s="4">
        <v>313151.34686812595</v>
      </c>
      <c r="T253" s="4">
        <v>387688.86805380264</v>
      </c>
      <c r="U253" s="4">
        <v>499561.26116379985</v>
      </c>
      <c r="V253" s="4">
        <v>585055.23301239288</v>
      </c>
      <c r="W253" s="4">
        <v>689487.09627011884</v>
      </c>
    </row>
    <row r="254" spans="2:23">
      <c r="B254" t="s">
        <v>19</v>
      </c>
      <c r="C254" s="4">
        <f>SUM(C236:C253)</f>
        <v>888115.58664791507</v>
      </c>
      <c r="D254" s="4">
        <f>SUM(D236:D253)</f>
        <v>1185850.973038597</v>
      </c>
      <c r="E254" s="4">
        <f t="shared" ref="E254:W254" si="28">SUM(E236:E253)</f>
        <v>1475526.7871094923</v>
      </c>
      <c r="F254" s="4">
        <f t="shared" si="28"/>
        <v>1917811.5947255178</v>
      </c>
      <c r="G254" s="4">
        <f t="shared" si="28"/>
        <v>2609480.3649345497</v>
      </c>
      <c r="H254" s="4">
        <f t="shared" si="28"/>
        <v>3547353.7437043977</v>
      </c>
      <c r="I254" s="4">
        <f t="shared" si="28"/>
        <v>4647265.9959371584</v>
      </c>
      <c r="J254" s="4">
        <f t="shared" si="28"/>
        <v>5975809.2627985524</v>
      </c>
      <c r="K254" s="4">
        <f t="shared" si="28"/>
        <v>7839343.4543771697</v>
      </c>
      <c r="L254" s="4">
        <f t="shared" si="28"/>
        <v>11504128.953157118</v>
      </c>
      <c r="M254" s="4">
        <f t="shared" si="28"/>
        <v>17819642.277595472</v>
      </c>
      <c r="N254" s="4">
        <f t="shared" si="28"/>
        <v>28077837.077638742</v>
      </c>
      <c r="O254" s="4">
        <f t="shared" si="28"/>
        <v>40921658.072193585</v>
      </c>
      <c r="P254" s="4">
        <f t="shared" si="28"/>
        <v>53995624.63188009</v>
      </c>
      <c r="Q254" s="4">
        <f t="shared" si="28"/>
        <v>70737009.123363748</v>
      </c>
      <c r="R254" s="4">
        <f t="shared" si="28"/>
        <v>87288581.972040921</v>
      </c>
      <c r="S254" s="4">
        <f t="shared" si="28"/>
        <v>109592429.65153317</v>
      </c>
      <c r="T254" s="4">
        <f t="shared" si="28"/>
        <v>137438865.04874209</v>
      </c>
      <c r="U254" s="4">
        <f t="shared" si="28"/>
        <v>169198297.93372038</v>
      </c>
      <c r="V254" s="4">
        <f t="shared" si="28"/>
        <v>192603235.84916997</v>
      </c>
      <c r="W254" s="4">
        <f t="shared" si="28"/>
        <v>213629373.86558962</v>
      </c>
    </row>
    <row r="255" spans="2:23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8" spans="2:25">
      <c r="B258" s="17" t="s">
        <v>237</v>
      </c>
    </row>
    <row r="259" spans="2:25">
      <c r="B259" t="s">
        <v>53</v>
      </c>
      <c r="F259" s="30"/>
    </row>
    <row r="261" spans="2:25">
      <c r="C261" s="4">
        <f>C263*166.386/1000</f>
        <v>663</v>
      </c>
      <c r="D261" s="4"/>
    </row>
    <row r="262" spans="2:25">
      <c r="C262" s="3">
        <v>1955</v>
      </c>
      <c r="D262" s="3">
        <v>1957</v>
      </c>
      <c r="E262" s="3">
        <v>1959</v>
      </c>
      <c r="F262" s="3">
        <v>1961</v>
      </c>
      <c r="G262" s="3">
        <v>1963</v>
      </c>
      <c r="H262" s="3">
        <v>1965</v>
      </c>
      <c r="I262" s="3">
        <v>1967</v>
      </c>
      <c r="J262" s="3">
        <v>1969</v>
      </c>
      <c r="K262" s="3">
        <v>1971</v>
      </c>
      <c r="L262" s="3">
        <v>1973</v>
      </c>
      <c r="M262" s="3">
        <v>1975</v>
      </c>
      <c r="N262" s="3">
        <v>1977</v>
      </c>
      <c r="O262" s="3">
        <v>1979</v>
      </c>
      <c r="P262" s="3">
        <v>1981</v>
      </c>
      <c r="Q262" s="3">
        <v>1983</v>
      </c>
      <c r="R262" s="3">
        <v>1985</v>
      </c>
      <c r="S262" s="3">
        <v>1987</v>
      </c>
      <c r="T262" s="3">
        <v>1989</v>
      </c>
      <c r="U262" s="3">
        <v>1991</v>
      </c>
      <c r="V262" s="3">
        <v>1993</v>
      </c>
      <c r="W262" s="3">
        <v>1995</v>
      </c>
      <c r="X262" s="3"/>
      <c r="Y262" s="3"/>
    </row>
    <row r="263" spans="2:25">
      <c r="B263" t="s">
        <v>1</v>
      </c>
      <c r="C263" s="4">
        <v>3984.7102520644767</v>
      </c>
      <c r="D263" s="4">
        <v>5162.6939766566902</v>
      </c>
      <c r="E263" s="4">
        <v>5493.2506340677701</v>
      </c>
      <c r="F263" s="4">
        <v>6268.5562487228499</v>
      </c>
      <c r="G263" s="4">
        <v>8786.7969660908966</v>
      </c>
      <c r="H263" s="4">
        <v>18943.90153017682</v>
      </c>
      <c r="I263" s="4">
        <v>23072.854687293402</v>
      </c>
      <c r="J263" s="4">
        <v>31120.406764992247</v>
      </c>
      <c r="K263" s="4">
        <v>46374.093974252646</v>
      </c>
      <c r="L263" s="4">
        <v>77518.541223420238</v>
      </c>
      <c r="M263" s="4">
        <v>126308.7038572957</v>
      </c>
      <c r="N263" s="4">
        <v>196609.08970706671</v>
      </c>
      <c r="O263" s="4">
        <v>299171.80532015918</v>
      </c>
      <c r="P263" s="4">
        <v>399564.86723642616</v>
      </c>
      <c r="Q263" s="4">
        <v>548231.22137679858</v>
      </c>
      <c r="R263" s="4">
        <v>700377.43560155306</v>
      </c>
      <c r="S263" s="4">
        <v>888007.40446912602</v>
      </c>
      <c r="T263" s="4">
        <v>1118850.1436418931</v>
      </c>
      <c r="U263" s="4">
        <v>1397912.0839493708</v>
      </c>
      <c r="V263" s="4">
        <v>1569146.4426093542</v>
      </c>
      <c r="W263" s="4">
        <v>1538939.5742430254</v>
      </c>
      <c r="X263" s="4"/>
      <c r="Y263" s="4"/>
    </row>
    <row r="264" spans="2:25">
      <c r="B264" t="s">
        <v>2</v>
      </c>
      <c r="C264" s="4">
        <v>1135.9128772853485</v>
      </c>
      <c r="D264" s="4">
        <v>1472.4796557402667</v>
      </c>
      <c r="E264" s="4">
        <v>1562.631471397834</v>
      </c>
      <c r="F264" s="4">
        <v>1803.0363131513468</v>
      </c>
      <c r="G264" s="4">
        <v>2572.3318067625883</v>
      </c>
      <c r="H264" s="4">
        <v>5565.372086593824</v>
      </c>
      <c r="I264" s="4">
        <v>6581.0825430024161</v>
      </c>
      <c r="J264" s="4">
        <v>8648.5641820826277</v>
      </c>
      <c r="K264" s="4">
        <v>12639.284555190941</v>
      </c>
      <c r="L264" s="4">
        <v>22718.257545706972</v>
      </c>
      <c r="M264" s="4">
        <v>34371.882249708513</v>
      </c>
      <c r="N264" s="4">
        <v>53604.269589989541</v>
      </c>
      <c r="O264" s="4">
        <v>80517.59162429531</v>
      </c>
      <c r="P264" s="4">
        <v>107863.64237375741</v>
      </c>
      <c r="Q264" s="4">
        <v>149868.37834913997</v>
      </c>
      <c r="R264" s="4">
        <v>191981.29650331158</v>
      </c>
      <c r="S264" s="4">
        <v>239996.15352253194</v>
      </c>
      <c r="T264" s="4">
        <v>299087.66362554545</v>
      </c>
      <c r="U264" s="4">
        <v>373601.14432704676</v>
      </c>
      <c r="V264" s="4">
        <v>425528.59014580556</v>
      </c>
      <c r="W264" s="4">
        <v>417438.96722079982</v>
      </c>
      <c r="X264" s="4"/>
      <c r="Y264" s="4"/>
    </row>
    <row r="265" spans="2:25">
      <c r="B265" t="s">
        <v>3</v>
      </c>
      <c r="C265" s="4">
        <v>1081.8217878908081</v>
      </c>
      <c r="D265" s="4">
        <v>1406.3683242580505</v>
      </c>
      <c r="E265" s="4">
        <v>1502.5302609594557</v>
      </c>
      <c r="F265" s="4">
        <v>1730.9148606252929</v>
      </c>
      <c r="G265" s="4">
        <v>1754.9553448006443</v>
      </c>
      <c r="H265" s="4">
        <v>5342.9976079718244</v>
      </c>
      <c r="I265" s="4">
        <v>6430.8295169064704</v>
      </c>
      <c r="J265" s="4">
        <v>8576.4427295565729</v>
      </c>
      <c r="K265" s="4">
        <v>12386.859471349753</v>
      </c>
      <c r="L265" s="4">
        <v>22195.377014893082</v>
      </c>
      <c r="M265" s="4">
        <v>33740.819540105542</v>
      </c>
      <c r="N265" s="4">
        <v>51867.344608320411</v>
      </c>
      <c r="O265" s="4">
        <v>76556.921856406188</v>
      </c>
      <c r="P265" s="4">
        <v>103602.46655367639</v>
      </c>
      <c r="Q265" s="4">
        <v>138064.50061904246</v>
      </c>
      <c r="R265" s="4">
        <v>176805.74086762109</v>
      </c>
      <c r="S265" s="4">
        <v>220361.08807231378</v>
      </c>
      <c r="T265" s="4">
        <v>277895.97682497324</v>
      </c>
      <c r="U265" s="4">
        <v>344247.71314894286</v>
      </c>
      <c r="V265" s="4">
        <v>401920.83468561061</v>
      </c>
      <c r="W265" s="4">
        <v>385284.81963626749</v>
      </c>
      <c r="X265" s="4"/>
      <c r="Y265" s="4"/>
    </row>
    <row r="266" spans="2:25">
      <c r="B266" t="s">
        <v>4</v>
      </c>
      <c r="C266" s="4">
        <v>570.96149916459319</v>
      </c>
      <c r="D266" s="4">
        <v>751.26513047972787</v>
      </c>
      <c r="E266" s="4">
        <v>805.35621987426828</v>
      </c>
      <c r="F266" s="4">
        <v>931.56876179486255</v>
      </c>
      <c r="G266" s="4">
        <v>1328.236750688159</v>
      </c>
      <c r="H266" s="4">
        <v>2872.8378589544795</v>
      </c>
      <c r="I266" s="4">
        <v>3545.9714158643155</v>
      </c>
      <c r="J266" s="4">
        <v>4844.1575613332852</v>
      </c>
      <c r="K266" s="4">
        <v>7476.590578534252</v>
      </c>
      <c r="L266" s="4">
        <v>13594.893801161155</v>
      </c>
      <c r="M266" s="4">
        <v>20746.937843328164</v>
      </c>
      <c r="N266" s="4">
        <v>32665.007873258568</v>
      </c>
      <c r="O266" s="4">
        <v>50340.773863185605</v>
      </c>
      <c r="P266" s="4">
        <v>69633.262413905017</v>
      </c>
      <c r="Q266" s="4">
        <v>99503.564001778999</v>
      </c>
      <c r="R266" s="4">
        <v>122870.91462022046</v>
      </c>
      <c r="S266" s="4">
        <v>151431.00982053779</v>
      </c>
      <c r="T266" s="4">
        <v>186277.6916327095</v>
      </c>
      <c r="U266" s="4">
        <v>231161.27558809036</v>
      </c>
      <c r="V266" s="4">
        <v>272540.95897491375</v>
      </c>
      <c r="W266" s="4">
        <v>269439.73651629343</v>
      </c>
      <c r="X266" s="4"/>
      <c r="Y266" s="4"/>
    </row>
    <row r="267" spans="2:25">
      <c r="B267" t="s">
        <v>5</v>
      </c>
      <c r="C267" s="4">
        <v>817.37646196194396</v>
      </c>
      <c r="D267" s="4">
        <v>1075.8116668469704</v>
      </c>
      <c r="E267" s="4">
        <v>1165.9634825045378</v>
      </c>
      <c r="F267" s="4">
        <v>1352.2772348635101</v>
      </c>
      <c r="G267" s="4">
        <v>1911.2184919404278</v>
      </c>
      <c r="H267" s="4">
        <v>4177.0341254672867</v>
      </c>
      <c r="I267" s="4">
        <v>5132.6433714375007</v>
      </c>
      <c r="J267" s="4">
        <v>7019.8213792025772</v>
      </c>
      <c r="K267" s="4">
        <v>10661.954731768297</v>
      </c>
      <c r="L267" s="4">
        <v>19574.964239779791</v>
      </c>
      <c r="M267" s="4">
        <v>30158.787397978194</v>
      </c>
      <c r="N267" s="4">
        <v>47696.320603896966</v>
      </c>
      <c r="O267" s="4">
        <v>71604.582116283826</v>
      </c>
      <c r="P267" s="4">
        <v>97910.881925161972</v>
      </c>
      <c r="Q267" s="4">
        <v>140552.69073119134</v>
      </c>
      <c r="R267" s="4">
        <v>192095.48880314449</v>
      </c>
      <c r="S267" s="4">
        <v>254216.09991225225</v>
      </c>
      <c r="T267" s="4">
        <v>317953.43358215236</v>
      </c>
      <c r="U267" s="4">
        <v>388440.13318428234</v>
      </c>
      <c r="V267" s="4">
        <v>436839.63795030833</v>
      </c>
      <c r="W267" s="4">
        <v>430835.52702751436</v>
      </c>
      <c r="X267" s="4"/>
      <c r="Y267" s="4"/>
    </row>
    <row r="268" spans="2:25">
      <c r="B268" t="s">
        <v>6</v>
      </c>
      <c r="C268" s="4">
        <v>522.88053081389057</v>
      </c>
      <c r="D268" s="4">
        <v>673.13355690983622</v>
      </c>
      <c r="E268" s="4">
        <v>715.20440421670094</v>
      </c>
      <c r="F268" s="4">
        <v>811.36634091810606</v>
      </c>
      <c r="G268" s="4">
        <v>1135.9128772853485</v>
      </c>
      <c r="H268" s="4">
        <v>2446.1192648419938</v>
      </c>
      <c r="I268" s="4">
        <v>2956.9795535682088</v>
      </c>
      <c r="J268" s="4">
        <v>3882.5381943192338</v>
      </c>
      <c r="K268" s="4">
        <v>5697.5947495582559</v>
      </c>
      <c r="L268" s="4">
        <v>10048.922385296841</v>
      </c>
      <c r="M268" s="4">
        <v>15001.262125419207</v>
      </c>
      <c r="N268" s="4">
        <v>23036.793961030377</v>
      </c>
      <c r="O268" s="4">
        <v>34486.07454954143</v>
      </c>
      <c r="P268" s="4">
        <v>46536.367242436267</v>
      </c>
      <c r="Q268" s="4">
        <v>61513.588883680117</v>
      </c>
      <c r="R268" s="4">
        <v>74807.976632649385</v>
      </c>
      <c r="S268" s="4">
        <v>87928.070871347358</v>
      </c>
      <c r="T268" s="4">
        <v>110027.28594953903</v>
      </c>
      <c r="U268" s="4">
        <v>134794.9947711947</v>
      </c>
      <c r="V268" s="4">
        <v>151370.9086100994</v>
      </c>
      <c r="W268" s="4">
        <v>148119.43312538316</v>
      </c>
      <c r="X268" s="4"/>
      <c r="Y268" s="4"/>
    </row>
    <row r="269" spans="2:25">
      <c r="B269" t="s">
        <v>7</v>
      </c>
      <c r="C269" s="4">
        <v>2458.1395069296696</v>
      </c>
      <c r="D269" s="4">
        <v>3119.2528217518302</v>
      </c>
      <c r="E269" s="4">
        <v>3251.4754847162621</v>
      </c>
      <c r="F269" s="4">
        <v>3684.2041998725854</v>
      </c>
      <c r="G269" s="4">
        <v>5120.6231293498249</v>
      </c>
      <c r="H269" s="4">
        <v>10884.329210390297</v>
      </c>
      <c r="I269" s="4">
        <v>13029.9424230404</v>
      </c>
      <c r="J269" s="4">
        <v>17459.401632348876</v>
      </c>
      <c r="K269" s="4">
        <v>26041.854482949286</v>
      </c>
      <c r="L269" s="4">
        <v>46440.20530573486</v>
      </c>
      <c r="M269" s="4">
        <v>69693.363624343401</v>
      </c>
      <c r="N269" s="4">
        <v>106956.1140961379</v>
      </c>
      <c r="O269" s="4">
        <v>157477.19159063863</v>
      </c>
      <c r="P269" s="4">
        <v>211375.95711177622</v>
      </c>
      <c r="Q269" s="4">
        <v>293834.81783323118</v>
      </c>
      <c r="R269" s="4">
        <v>369129.6142704314</v>
      </c>
      <c r="S269" s="4">
        <v>460357.24159484572</v>
      </c>
      <c r="T269" s="4">
        <v>569531.09035615984</v>
      </c>
      <c r="U269" s="4">
        <v>699127.33042443474</v>
      </c>
      <c r="V269" s="4">
        <v>782217.25385549269</v>
      </c>
      <c r="W269" s="4">
        <v>764956.18621759047</v>
      </c>
      <c r="X269" s="4"/>
      <c r="Y269" s="4"/>
    </row>
    <row r="270" spans="2:25">
      <c r="B270" t="s">
        <v>8</v>
      </c>
      <c r="C270" s="4">
        <v>1190.0039666798889</v>
      </c>
      <c r="D270" s="4">
        <v>1718.8946185376174</v>
      </c>
      <c r="E270" s="4">
        <v>1815.0565552390226</v>
      </c>
      <c r="F270" s="4">
        <v>2067.4816390802112</v>
      </c>
      <c r="G270" s="4">
        <v>2920.9188273051818</v>
      </c>
      <c r="H270" s="4">
        <v>6328.657459161228</v>
      </c>
      <c r="I270" s="4">
        <v>7650.8840888055483</v>
      </c>
      <c r="J270" s="4">
        <v>10349.428437488732</v>
      </c>
      <c r="K270" s="4">
        <v>15403.94023535634</v>
      </c>
      <c r="L270" s="4">
        <v>27394.131717812797</v>
      </c>
      <c r="M270" s="4">
        <v>41836.452586155086</v>
      </c>
      <c r="N270" s="4">
        <v>65444.208046350053</v>
      </c>
      <c r="O270" s="4">
        <v>95518.853749714515</v>
      </c>
      <c r="P270" s="4">
        <v>125178.80110105418</v>
      </c>
      <c r="Q270" s="4">
        <v>171462.74325964926</v>
      </c>
      <c r="R270" s="4">
        <v>219675.93427331626</v>
      </c>
      <c r="S270" s="4">
        <v>281934.77816643228</v>
      </c>
      <c r="T270" s="4">
        <v>355672.95325327851</v>
      </c>
      <c r="U270" s="4">
        <v>437290.39702859614</v>
      </c>
      <c r="V270" s="4">
        <v>478970.58646761149</v>
      </c>
      <c r="W270" s="4">
        <v>469696.96969696973</v>
      </c>
      <c r="X270" s="4"/>
      <c r="Y270" s="4"/>
    </row>
    <row r="271" spans="2:25">
      <c r="B271" t="s">
        <v>9</v>
      </c>
      <c r="C271" s="28">
        <v>5793.7566862596614</v>
      </c>
      <c r="D271" s="28">
        <v>7548.7120310603059</v>
      </c>
      <c r="E271" s="28">
        <v>8089.6229250057095</v>
      </c>
      <c r="F271" s="28">
        <v>9297.6572548171116</v>
      </c>
      <c r="G271" s="28">
        <v>13156.154964960995</v>
      </c>
      <c r="H271" s="28">
        <v>28439.892779440579</v>
      </c>
      <c r="I271" s="28">
        <v>34528.145396848297</v>
      </c>
      <c r="J271" s="28">
        <v>46842.883415671989</v>
      </c>
      <c r="K271" s="28">
        <v>69933.76846609691</v>
      </c>
      <c r="L271" s="28">
        <v>126236.58240476964</v>
      </c>
      <c r="M271" s="28">
        <v>189012.29670765571</v>
      </c>
      <c r="N271" s="28">
        <v>298089.98353226832</v>
      </c>
      <c r="O271" s="28">
        <v>439009.29164713377</v>
      </c>
      <c r="P271" s="28">
        <v>587904.03038717201</v>
      </c>
      <c r="Q271" s="28">
        <v>804106.11469715007</v>
      </c>
      <c r="R271" s="28">
        <v>1039438.4142896638</v>
      </c>
      <c r="S271" s="28">
        <v>1326295.4815909993</v>
      </c>
      <c r="T271" s="28">
        <v>1676354.9817893333</v>
      </c>
      <c r="U271" s="28">
        <v>2064819.1554577909</v>
      </c>
      <c r="V271" s="28">
        <v>2295553.712451769</v>
      </c>
      <c r="W271" s="28">
        <v>2247863.4019689155</v>
      </c>
      <c r="X271" s="4"/>
      <c r="Y271" s="4"/>
    </row>
    <row r="272" spans="2:25">
      <c r="B272" t="s">
        <v>10</v>
      </c>
      <c r="C272" s="4">
        <v>2878.8479799983174</v>
      </c>
      <c r="D272" s="4">
        <v>3714.2548050917749</v>
      </c>
      <c r="E272" s="4">
        <v>3948.6495258014497</v>
      </c>
      <c r="F272" s="4">
        <v>4489.5604197468538</v>
      </c>
      <c r="G272" s="4">
        <v>6334.6675802050659</v>
      </c>
      <c r="H272" s="4">
        <v>13600.903922204994</v>
      </c>
      <c r="I272" s="4">
        <v>16395.61020758958</v>
      </c>
      <c r="J272" s="4">
        <v>22441.791977690431</v>
      </c>
      <c r="K272" s="4">
        <v>33524.455182527374</v>
      </c>
      <c r="L272" s="4">
        <v>61177.022105225202</v>
      </c>
      <c r="M272" s="4">
        <v>94034.353851886583</v>
      </c>
      <c r="N272" s="4">
        <v>149237.31563953697</v>
      </c>
      <c r="O272" s="4">
        <v>224670.34486074551</v>
      </c>
      <c r="P272" s="4">
        <v>304508.79280708713</v>
      </c>
      <c r="Q272" s="4">
        <v>420870.74633683125</v>
      </c>
      <c r="R272" s="4">
        <v>550605.21918911452</v>
      </c>
      <c r="S272" s="4">
        <v>676998.06474102393</v>
      </c>
      <c r="T272" s="4">
        <v>850203.74310338614</v>
      </c>
      <c r="U272" s="4">
        <v>1043927.9747094107</v>
      </c>
      <c r="V272" s="4">
        <v>1171084.1056338875</v>
      </c>
      <c r="W272" s="4">
        <v>1149387.568665633</v>
      </c>
      <c r="X272" s="4"/>
      <c r="Y272" s="4"/>
    </row>
    <row r="273" spans="2:25">
      <c r="B273" t="s">
        <v>11</v>
      </c>
      <c r="C273" s="4">
        <v>715.20440421670094</v>
      </c>
      <c r="D273" s="4">
        <v>931.56876179486255</v>
      </c>
      <c r="E273" s="4">
        <v>991.66997223324086</v>
      </c>
      <c r="F273" s="4">
        <v>1117.882514153835</v>
      </c>
      <c r="G273" s="4">
        <v>1586.6719555731852</v>
      </c>
      <c r="H273" s="4">
        <v>3407.7386318560457</v>
      </c>
      <c r="I273" s="4">
        <v>4201.0746096426383</v>
      </c>
      <c r="J273" s="4">
        <v>5877.898380873391</v>
      </c>
      <c r="K273" s="4">
        <v>8738.7159977401952</v>
      </c>
      <c r="L273" s="4">
        <v>15421.970598487855</v>
      </c>
      <c r="M273" s="4">
        <v>23042.804082074214</v>
      </c>
      <c r="N273" s="4">
        <v>35525.825490125375</v>
      </c>
      <c r="O273" s="4">
        <v>53327.804021973003</v>
      </c>
      <c r="P273" s="4">
        <v>72427.968699289602</v>
      </c>
      <c r="Q273" s="4">
        <v>100423.11252148618</v>
      </c>
      <c r="R273" s="4">
        <v>139849.5065690623</v>
      </c>
      <c r="S273" s="4">
        <v>176216.74900532496</v>
      </c>
      <c r="T273" s="4">
        <v>220409.16904066448</v>
      </c>
      <c r="U273" s="4">
        <v>274133.64105153078</v>
      </c>
      <c r="V273" s="4">
        <v>306221.67730458092</v>
      </c>
      <c r="W273" s="4">
        <v>299652.6150036662</v>
      </c>
      <c r="X273" s="4"/>
      <c r="Y273" s="4"/>
    </row>
    <row r="274" spans="2:25">
      <c r="B274" t="s">
        <v>12</v>
      </c>
      <c r="C274" s="4">
        <v>1947.2792182034548</v>
      </c>
      <c r="D274" s="4">
        <v>2524.2508384118855</v>
      </c>
      <c r="E274" s="4">
        <v>2686.524106595507</v>
      </c>
      <c r="F274" s="4">
        <v>3083.1920954888033</v>
      </c>
      <c r="G274" s="4">
        <v>4339.3073936509081</v>
      </c>
      <c r="H274" s="4">
        <v>9417.8596756938696</v>
      </c>
      <c r="I274" s="4">
        <v>11383.169257028836</v>
      </c>
      <c r="J274" s="4">
        <v>15650.355198153691</v>
      </c>
      <c r="K274" s="4">
        <v>23523.613765581238</v>
      </c>
      <c r="L274" s="4">
        <v>42816.102316300654</v>
      </c>
      <c r="M274" s="4">
        <v>65582.440830358319</v>
      </c>
      <c r="N274" s="4">
        <v>103049.53541764332</v>
      </c>
      <c r="O274" s="4">
        <v>155205.36583606794</v>
      </c>
      <c r="P274" s="4">
        <v>207751.85412234202</v>
      </c>
      <c r="Q274" s="4">
        <v>284170.54319473996</v>
      </c>
      <c r="R274" s="4">
        <v>358684.02389624127</v>
      </c>
      <c r="S274" s="4">
        <v>456078.0354116332</v>
      </c>
      <c r="T274" s="4">
        <v>577524.55134446407</v>
      </c>
      <c r="U274" s="4">
        <v>698466.21710961265</v>
      </c>
      <c r="V274" s="4">
        <v>777367.08617311553</v>
      </c>
      <c r="W274" s="4">
        <v>760568.79785558884</v>
      </c>
      <c r="X274" s="4"/>
      <c r="Y274" s="4"/>
    </row>
    <row r="275" spans="2:25">
      <c r="B275" t="s">
        <v>13</v>
      </c>
      <c r="C275" s="4">
        <v>4152.993641291936</v>
      </c>
      <c r="D275" s="4">
        <v>5475.2202709362564</v>
      </c>
      <c r="E275" s="4">
        <v>5968.0501965309586</v>
      </c>
      <c r="F275" s="4">
        <v>7007.8011371149014</v>
      </c>
      <c r="G275" s="4">
        <v>10319.377832269542</v>
      </c>
      <c r="H275" s="4">
        <v>22784.368877189187</v>
      </c>
      <c r="I275" s="4">
        <v>27880.951522363663</v>
      </c>
      <c r="J275" s="4">
        <v>38140.228144194822</v>
      </c>
      <c r="K275" s="4">
        <v>57408.676210738886</v>
      </c>
      <c r="L275" s="4">
        <v>101210.43837822894</v>
      </c>
      <c r="M275" s="4">
        <v>150367.2183957785</v>
      </c>
      <c r="N275" s="4">
        <v>231209.35655644105</v>
      </c>
      <c r="O275" s="4">
        <v>343724.83261812892</v>
      </c>
      <c r="P275" s="4">
        <v>462448.76371810131</v>
      </c>
      <c r="Q275" s="4">
        <v>634921.20731311536</v>
      </c>
      <c r="R275" s="4">
        <v>826698.1597009364</v>
      </c>
      <c r="S275" s="4">
        <v>1072217.6144627554</v>
      </c>
      <c r="T275" s="4">
        <v>1355967.4491844266</v>
      </c>
      <c r="U275" s="4">
        <v>1678590.746817641</v>
      </c>
      <c r="V275" s="4">
        <v>1900225.9805512484</v>
      </c>
      <c r="W275" s="4">
        <v>1863798.6369045472</v>
      </c>
      <c r="X275" s="4"/>
      <c r="Y275" s="4"/>
    </row>
    <row r="276" spans="2:25">
      <c r="B276" t="s">
        <v>14</v>
      </c>
      <c r="C276" s="4">
        <v>613.03234647145791</v>
      </c>
      <c r="D276" s="4">
        <v>805.35621987426828</v>
      </c>
      <c r="E276" s="4">
        <v>889.49791448799783</v>
      </c>
      <c r="F276" s="4">
        <v>1045.7610616277811</v>
      </c>
      <c r="G276" s="4">
        <v>1550.6112293101583</v>
      </c>
      <c r="H276" s="4">
        <v>3425.7689949875589</v>
      </c>
      <c r="I276" s="4">
        <v>4183.0442465111246</v>
      </c>
      <c r="J276" s="4">
        <v>5715.6251126897696</v>
      </c>
      <c r="K276" s="4">
        <v>8606.4933347757633</v>
      </c>
      <c r="L276" s="4">
        <v>15560.203382496124</v>
      </c>
      <c r="M276" s="4">
        <v>23685.887033764862</v>
      </c>
      <c r="N276" s="4">
        <v>37070.426598391692</v>
      </c>
      <c r="O276" s="4">
        <v>55323.16420852716</v>
      </c>
      <c r="P276" s="4">
        <v>73509.79048718042</v>
      </c>
      <c r="Q276" s="4">
        <v>106192.82872357049</v>
      </c>
      <c r="R276" s="4">
        <v>137144.95209933529</v>
      </c>
      <c r="S276" s="4">
        <v>186716.43046890965</v>
      </c>
      <c r="T276" s="4">
        <v>232627.74512278679</v>
      </c>
      <c r="U276" s="4">
        <v>291190.36457394256</v>
      </c>
      <c r="V276" s="4">
        <v>321511.42524010432</v>
      </c>
      <c r="W276" s="4">
        <v>316336.71102135995</v>
      </c>
      <c r="X276" s="4"/>
      <c r="Y276" s="4"/>
    </row>
    <row r="277" spans="2:25">
      <c r="B277" t="s">
        <v>15</v>
      </c>
      <c r="C277" s="4">
        <v>498.84004663853932</v>
      </c>
      <c r="D277" s="4">
        <v>667.12343586599832</v>
      </c>
      <c r="E277" s="4">
        <v>733.2347673482144</v>
      </c>
      <c r="F277" s="4">
        <v>859.44730926880868</v>
      </c>
      <c r="G277" s="4">
        <v>1268.1355402497807</v>
      </c>
      <c r="H277" s="4">
        <v>2794.7062853845878</v>
      </c>
      <c r="I277" s="4">
        <v>3335.6171793299918</v>
      </c>
      <c r="J277" s="4">
        <v>4471.5300566153401</v>
      </c>
      <c r="K277" s="4">
        <v>6605.1230271777677</v>
      </c>
      <c r="L277" s="4">
        <v>11833.928335316674</v>
      </c>
      <c r="M277" s="4">
        <v>17964.251800031252</v>
      </c>
      <c r="N277" s="4">
        <v>28031.204548459606</v>
      </c>
      <c r="O277" s="4">
        <v>40862.812977053356</v>
      </c>
      <c r="P277" s="4">
        <v>54427.656172995325</v>
      </c>
      <c r="Q277" s="4">
        <v>71171.853401127504</v>
      </c>
      <c r="R277" s="4">
        <v>90488.382436022264</v>
      </c>
      <c r="S277" s="4">
        <v>116428.0648612263</v>
      </c>
      <c r="T277" s="4">
        <v>147302.05666342122</v>
      </c>
      <c r="U277" s="4">
        <v>176445.13360499081</v>
      </c>
      <c r="V277" s="4">
        <v>193874.4846321205</v>
      </c>
      <c r="W277" s="4">
        <v>191602.65887754981</v>
      </c>
      <c r="X277" s="4"/>
      <c r="Y277" s="4"/>
    </row>
    <row r="278" spans="2:25">
      <c r="B278" t="s">
        <v>16</v>
      </c>
      <c r="C278" s="4">
        <v>2349.9573281405887</v>
      </c>
      <c r="D278" s="4">
        <v>3083.1920954888033</v>
      </c>
      <c r="E278" s="4">
        <v>3299.5564530669649</v>
      </c>
      <c r="F278" s="4">
        <v>3810.4167417931799</v>
      </c>
      <c r="G278" s="4">
        <v>5336.9874869279865</v>
      </c>
      <c r="H278" s="4">
        <v>11479.331193730242</v>
      </c>
      <c r="I278" s="4">
        <v>13865.349248133858</v>
      </c>
      <c r="J278" s="4">
        <v>18589.304388590386</v>
      </c>
      <c r="K278" s="4">
        <v>27448.222807207338</v>
      </c>
      <c r="L278" s="4">
        <v>49198.850864856417</v>
      </c>
      <c r="M278" s="4">
        <v>74044.691260081978</v>
      </c>
      <c r="N278" s="4">
        <v>113819.67232820069</v>
      </c>
      <c r="O278" s="4">
        <v>166438.28206700084</v>
      </c>
      <c r="P278" s="4">
        <v>220889.97872417152</v>
      </c>
      <c r="Q278" s="4">
        <v>298594.83369995072</v>
      </c>
      <c r="R278" s="4">
        <v>381420.31180507975</v>
      </c>
      <c r="S278" s="4">
        <v>468789.44141935022</v>
      </c>
      <c r="T278" s="4">
        <v>587579.48385080474</v>
      </c>
      <c r="U278" s="4">
        <v>720944.06981356605</v>
      </c>
      <c r="V278" s="4">
        <v>805446.3716899259</v>
      </c>
      <c r="W278" s="4">
        <v>792007.7410359045</v>
      </c>
      <c r="X278" s="4"/>
      <c r="Y278" s="4"/>
    </row>
    <row r="279" spans="2:25">
      <c r="B279" t="s">
        <v>17</v>
      </c>
      <c r="C279" s="4">
        <v>270.45544697270202</v>
      </c>
      <c r="D279" s="4">
        <v>342.57689949875589</v>
      </c>
      <c r="E279" s="4">
        <v>360.60726263026936</v>
      </c>
      <c r="F279" s="4">
        <v>420.70847306864761</v>
      </c>
      <c r="G279" s="4">
        <v>595.00198333994445</v>
      </c>
      <c r="H279" s="4">
        <v>1286.1659033812941</v>
      </c>
      <c r="I279" s="4">
        <v>1520.5606240909692</v>
      </c>
      <c r="J279" s="4">
        <v>2097.5322442994002</v>
      </c>
      <c r="K279" s="4">
        <v>3149.3034269710192</v>
      </c>
      <c r="L279" s="4">
        <v>5595.4226918130134</v>
      </c>
      <c r="M279" s="4">
        <v>8468.2605507674925</v>
      </c>
      <c r="N279" s="4">
        <v>13108.073996610292</v>
      </c>
      <c r="O279" s="4">
        <v>19959.611986585409</v>
      </c>
      <c r="P279" s="4">
        <v>27195.797723366148</v>
      </c>
      <c r="Q279" s="4">
        <v>36854.062240813531</v>
      </c>
      <c r="R279" s="4">
        <v>53760.532737129324</v>
      </c>
      <c r="S279" s="4">
        <v>61140.961378962173</v>
      </c>
      <c r="T279" s="4">
        <v>75805.656725926456</v>
      </c>
      <c r="U279" s="4">
        <v>92597.934922409346</v>
      </c>
      <c r="V279" s="4">
        <v>105387.47250369623</v>
      </c>
      <c r="W279" s="4">
        <v>103295.95038044067</v>
      </c>
      <c r="X279" s="4"/>
      <c r="Y279" s="4"/>
    </row>
    <row r="280" spans="2:25">
      <c r="B280" t="s">
        <v>18</v>
      </c>
      <c r="C280" s="4">
        <v>84.141694613729527</v>
      </c>
      <c r="D280" s="4">
        <v>102.17205774524299</v>
      </c>
      <c r="E280" s="4">
        <v>108.18217878908081</v>
      </c>
      <c r="F280" s="4">
        <v>120.20242087675646</v>
      </c>
      <c r="G280" s="4">
        <v>162.27326818362121</v>
      </c>
      <c r="H280" s="4">
        <v>330.55665741108027</v>
      </c>
      <c r="I280" s="4">
        <v>420.70847306864761</v>
      </c>
      <c r="J280" s="4">
        <v>613.03234647145791</v>
      </c>
      <c r="K280" s="4">
        <v>937.57888283870045</v>
      </c>
      <c r="L280" s="4">
        <v>1688.8440133184283</v>
      </c>
      <c r="M280" s="4">
        <v>2554.301443631075</v>
      </c>
      <c r="N280" s="4">
        <v>4020.7709783275036</v>
      </c>
      <c r="O280" s="4">
        <v>6088.2526174077148</v>
      </c>
      <c r="P280" s="4">
        <v>8239.875951101656</v>
      </c>
      <c r="Q280" s="4">
        <v>11581.503251475486</v>
      </c>
      <c r="R280" s="4">
        <v>15512.12241414542</v>
      </c>
      <c r="S280" s="4">
        <v>17856.069621242172</v>
      </c>
      <c r="T280" s="4">
        <v>22724.267666750809</v>
      </c>
      <c r="U280" s="4">
        <v>28469.943384659768</v>
      </c>
      <c r="V280" s="4">
        <v>32689.04835743392</v>
      </c>
      <c r="W280" s="4">
        <v>32033.945163655597</v>
      </c>
      <c r="X280" s="4"/>
      <c r="Y280" s="4"/>
    </row>
    <row r="281" spans="2:25">
      <c r="B281" t="s">
        <v>19</v>
      </c>
      <c r="C281" s="4">
        <f>SUM(C263:C280)</f>
        <v>31066.315675597707</v>
      </c>
      <c r="D281" s="4">
        <f t="shared" ref="D281:W281" si="29">SUM(D263:D280)</f>
        <v>40574.327166949144</v>
      </c>
      <c r="E281" s="4">
        <f t="shared" si="29"/>
        <v>43387.063815465248</v>
      </c>
      <c r="F281" s="4">
        <f t="shared" si="29"/>
        <v>49902.035026985446</v>
      </c>
      <c r="G281" s="4">
        <f t="shared" si="29"/>
        <v>70180.183428894248</v>
      </c>
      <c r="H281" s="4">
        <f t="shared" si="29"/>
        <v>153528.54206483718</v>
      </c>
      <c r="I281" s="4">
        <f t="shared" si="29"/>
        <v>186115.41836452589</v>
      </c>
      <c r="J281" s="4">
        <f t="shared" si="29"/>
        <v>252340.94214657485</v>
      </c>
      <c r="K281" s="4">
        <f t="shared" si="29"/>
        <v>376558.12388061499</v>
      </c>
      <c r="L281" s="4">
        <f t="shared" si="29"/>
        <v>670224.65832461871</v>
      </c>
      <c r="M281" s="4">
        <f t="shared" si="29"/>
        <v>1020614.7151803639</v>
      </c>
      <c r="N281" s="4">
        <f t="shared" si="29"/>
        <v>1591041.3135720554</v>
      </c>
      <c r="O281" s="4">
        <f t="shared" si="29"/>
        <v>2370283.5575108482</v>
      </c>
      <c r="P281" s="4">
        <f t="shared" si="29"/>
        <v>3180970.7547510006</v>
      </c>
      <c r="Q281" s="4">
        <f t="shared" si="29"/>
        <v>4371918.3104347726</v>
      </c>
      <c r="R281" s="4">
        <f t="shared" si="29"/>
        <v>5641346.0267089782</v>
      </c>
      <c r="S281" s="4">
        <f t="shared" si="29"/>
        <v>7142968.7593908142</v>
      </c>
      <c r="T281" s="4">
        <f t="shared" si="29"/>
        <v>8981795.3433582149</v>
      </c>
      <c r="U281" s="4">
        <f t="shared" si="29"/>
        <v>11076160.253867514</v>
      </c>
      <c r="V281" s="4">
        <f t="shared" si="29"/>
        <v>12427896.57783708</v>
      </c>
      <c r="W281" s="4">
        <f t="shared" si="29"/>
        <v>12181259.240561105</v>
      </c>
      <c r="X281" s="4"/>
      <c r="Y281" s="4"/>
    </row>
    <row r="282" spans="2:2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2:2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5" spans="2:25">
      <c r="B285" t="s">
        <v>195</v>
      </c>
    </row>
    <row r="286" spans="2:25">
      <c r="B286" s="17" t="s">
        <v>190</v>
      </c>
    </row>
    <row r="287" spans="2:25">
      <c r="B287" t="s">
        <v>53</v>
      </c>
    </row>
    <row r="288" spans="2:25">
      <c r="E288" s="30"/>
    </row>
    <row r="289" spans="2:23">
      <c r="C289" s="4">
        <f>C291*166.386/1000</f>
        <v>3301</v>
      </c>
      <c r="D289" s="4">
        <f>D291*166.386/1000</f>
        <v>4734</v>
      </c>
    </row>
    <row r="290" spans="2:23">
      <c r="C290" s="3">
        <v>1955</v>
      </c>
      <c r="D290" s="3">
        <v>1957</v>
      </c>
      <c r="E290" s="3">
        <v>1959</v>
      </c>
      <c r="F290" s="3">
        <v>1961</v>
      </c>
      <c r="G290" s="3">
        <v>1963</v>
      </c>
      <c r="H290" s="3">
        <v>1965</v>
      </c>
      <c r="I290" s="3">
        <v>1967</v>
      </c>
      <c r="J290" s="3">
        <v>1969</v>
      </c>
      <c r="K290" s="3">
        <v>1971</v>
      </c>
      <c r="L290" s="3">
        <v>1973</v>
      </c>
      <c r="M290" s="3">
        <v>1975</v>
      </c>
      <c r="N290" s="3">
        <v>1977</v>
      </c>
      <c r="O290" s="3">
        <v>1979</v>
      </c>
      <c r="P290" s="3">
        <v>1981</v>
      </c>
      <c r="Q290" s="3">
        <v>1983</v>
      </c>
      <c r="R290" s="3">
        <v>1985</v>
      </c>
      <c r="S290" s="3">
        <v>1987</v>
      </c>
      <c r="T290" s="3">
        <v>1989</v>
      </c>
      <c r="U290" s="3">
        <v>1991</v>
      </c>
      <c r="V290" s="3">
        <v>1993</v>
      </c>
      <c r="W290" s="3">
        <v>1995</v>
      </c>
    </row>
    <row r="291" spans="2:23">
      <c r="B291" t="s">
        <v>1</v>
      </c>
      <c r="C291" s="4">
        <v>19839.409565708655</v>
      </c>
      <c r="D291" s="4">
        <v>28451.913021528253</v>
      </c>
      <c r="E291" s="4">
        <v>33470.364093132834</v>
      </c>
      <c r="F291" s="4">
        <v>42593.727837678649</v>
      </c>
      <c r="G291" s="4">
        <v>55371.245176877863</v>
      </c>
      <c r="H291" s="4">
        <v>78726.57555323164</v>
      </c>
      <c r="I291" s="4">
        <v>109414.25360306757</v>
      </c>
      <c r="J291" s="4">
        <v>142151.3829288522</v>
      </c>
      <c r="K291" s="4">
        <v>167177.52695539288</v>
      </c>
      <c r="L291" s="4">
        <v>253741.30034978906</v>
      </c>
      <c r="M291" s="4">
        <v>275173.39199211472</v>
      </c>
      <c r="N291" s="4">
        <v>417937.80726743839</v>
      </c>
      <c r="O291" s="4">
        <v>536277.09062060516</v>
      </c>
      <c r="P291" s="4">
        <v>803769.54791869514</v>
      </c>
      <c r="Q291" s="4">
        <v>1173584.3159881241</v>
      </c>
      <c r="R291" s="4">
        <v>1717247.8453716058</v>
      </c>
      <c r="S291" s="4">
        <v>2584340.0286081764</v>
      </c>
      <c r="T291" s="4">
        <v>3177076.1963145938</v>
      </c>
      <c r="U291" s="4">
        <v>3765503.10723258</v>
      </c>
      <c r="V291" s="4">
        <v>3927193.3936749487</v>
      </c>
      <c r="W291" s="4">
        <v>4923250.7542701913</v>
      </c>
    </row>
    <row r="292" spans="2:23">
      <c r="B292" t="s">
        <v>2</v>
      </c>
      <c r="C292" s="4">
        <v>4850.1676823771231</v>
      </c>
      <c r="D292" s="4">
        <v>7013.8112581587393</v>
      </c>
      <c r="E292" s="4">
        <v>8191.7949827509528</v>
      </c>
      <c r="F292" s="4">
        <v>10415.539768970948</v>
      </c>
      <c r="G292" s="4">
        <v>13582.87355907348</v>
      </c>
      <c r="H292" s="4">
        <v>19076.124193141251</v>
      </c>
      <c r="I292" s="4">
        <v>25326.650078732586</v>
      </c>
      <c r="J292" s="4">
        <v>32310.410731672138</v>
      </c>
      <c r="K292" s="4">
        <v>35447.69391655548</v>
      </c>
      <c r="L292" s="4">
        <v>53435.986200762083</v>
      </c>
      <c r="M292" s="4">
        <v>57438.726815958078</v>
      </c>
      <c r="N292" s="4">
        <v>85181.445554313468</v>
      </c>
      <c r="O292" s="4">
        <v>104672.26809947952</v>
      </c>
      <c r="P292" s="4">
        <v>159791.08819251621</v>
      </c>
      <c r="Q292" s="4">
        <v>228210.30615556598</v>
      </c>
      <c r="R292" s="4">
        <v>346447.41745098744</v>
      </c>
      <c r="S292" s="4">
        <v>583198.105609847</v>
      </c>
      <c r="T292" s="4">
        <v>693766.30245333142</v>
      </c>
      <c r="U292" s="4">
        <v>810278.50900917151</v>
      </c>
      <c r="V292" s="4">
        <v>828933.92472924409</v>
      </c>
      <c r="W292" s="4">
        <v>1048435.565492289</v>
      </c>
    </row>
    <row r="293" spans="2:23">
      <c r="B293" t="s">
        <v>3</v>
      </c>
      <c r="C293" s="4">
        <v>3750.3155313548018</v>
      </c>
      <c r="D293" s="4">
        <v>5475.2202709362564</v>
      </c>
      <c r="E293" s="4">
        <v>6514.9712115202001</v>
      </c>
      <c r="F293" s="4">
        <v>8251.8961931893318</v>
      </c>
      <c r="G293" s="4">
        <v>10523.721947760028</v>
      </c>
      <c r="H293" s="4">
        <v>14971.211520200017</v>
      </c>
      <c r="I293" s="4">
        <v>20704.866996021301</v>
      </c>
      <c r="J293" s="4">
        <v>26438.522471842585</v>
      </c>
      <c r="K293" s="4">
        <v>26684.937434639935</v>
      </c>
      <c r="L293" s="4">
        <v>42076.857427908602</v>
      </c>
      <c r="M293" s="4">
        <v>37983.964997055038</v>
      </c>
      <c r="N293" s="4">
        <v>49180.820501724906</v>
      </c>
      <c r="O293" s="4">
        <v>44174.389672208003</v>
      </c>
      <c r="P293" s="4">
        <v>65299.965141297951</v>
      </c>
      <c r="Q293" s="4">
        <v>67932.398158498909</v>
      </c>
      <c r="R293" s="4">
        <v>159003.76233577344</v>
      </c>
      <c r="S293" s="4">
        <v>365078.7926868847</v>
      </c>
      <c r="T293" s="4">
        <v>348617.07114781294</v>
      </c>
      <c r="U293" s="4">
        <v>411909.65586046904</v>
      </c>
      <c r="V293" s="4">
        <v>385308.86012044281</v>
      </c>
      <c r="W293" s="4">
        <v>545941.36525909638</v>
      </c>
    </row>
    <row r="294" spans="2:23">
      <c r="B294" t="s">
        <v>4</v>
      </c>
      <c r="C294" s="4">
        <v>3834.457225968531</v>
      </c>
      <c r="D294" s="4">
        <v>5511.2809971992838</v>
      </c>
      <c r="E294" s="4">
        <v>6533.0015746517138</v>
      </c>
      <c r="F294" s="4">
        <v>8444.2200665921409</v>
      </c>
      <c r="G294" s="4">
        <v>11389.179378072675</v>
      </c>
      <c r="H294" s="4">
        <v>17327.178969384444</v>
      </c>
      <c r="I294" s="4">
        <v>26564.735013763177</v>
      </c>
      <c r="J294" s="4">
        <v>34576.226365198992</v>
      </c>
      <c r="K294" s="4">
        <v>42365.343238012814</v>
      </c>
      <c r="L294" s="4">
        <v>63905.617059127573</v>
      </c>
      <c r="M294" s="4">
        <v>74038.681139038148</v>
      </c>
      <c r="N294" s="4">
        <v>120064.1880927482</v>
      </c>
      <c r="O294" s="4">
        <v>163174.78634019691</v>
      </c>
      <c r="P294" s="4">
        <v>249786.64070294375</v>
      </c>
      <c r="Q294" s="4">
        <v>385278.80951522366</v>
      </c>
      <c r="R294" s="4">
        <v>576460.75991970475</v>
      </c>
      <c r="S294" s="4">
        <v>839932.44623946724</v>
      </c>
      <c r="T294" s="4">
        <v>1010403.5195268833</v>
      </c>
      <c r="U294" s="4">
        <v>1190220.3310374671</v>
      </c>
      <c r="V294" s="4">
        <v>1253723.2699866577</v>
      </c>
      <c r="W294" s="4">
        <v>1577524.5513444641</v>
      </c>
    </row>
    <row r="295" spans="2:23">
      <c r="B295" t="s">
        <v>5</v>
      </c>
      <c r="C295" s="4">
        <v>1051.771182671619</v>
      </c>
      <c r="D295" s="4">
        <v>1634.7529239238879</v>
      </c>
      <c r="E295" s="4">
        <v>2043.4411549048598</v>
      </c>
      <c r="F295" s="4">
        <v>2848.7973747791279</v>
      </c>
      <c r="G295" s="4">
        <v>3918.5989205822607</v>
      </c>
      <c r="H295" s="4">
        <v>5877.898380873391</v>
      </c>
      <c r="I295" s="4">
        <v>8636.5439399949519</v>
      </c>
      <c r="J295" s="4">
        <v>11894.029545755051</v>
      </c>
      <c r="K295" s="4">
        <v>14298.077963290181</v>
      </c>
      <c r="L295" s="4">
        <v>23024.773718942699</v>
      </c>
      <c r="M295" s="4">
        <v>24016.44369117594</v>
      </c>
      <c r="N295" s="4">
        <v>37160.578414049261</v>
      </c>
      <c r="O295" s="4">
        <v>47654.249756590099</v>
      </c>
      <c r="P295" s="4">
        <v>75571.262005216791</v>
      </c>
      <c r="Q295" s="4">
        <v>107424.90353755724</v>
      </c>
      <c r="R295" s="4">
        <v>165578.83475773202</v>
      </c>
      <c r="S295" s="4">
        <v>278833.55570781196</v>
      </c>
      <c r="T295" s="4">
        <v>587206.85634608683</v>
      </c>
      <c r="U295" s="4">
        <v>332552.0175976344</v>
      </c>
      <c r="V295" s="4">
        <v>312237.80846946256</v>
      </c>
      <c r="W295" s="4">
        <v>569248.61466709943</v>
      </c>
    </row>
    <row r="296" spans="2:23">
      <c r="B296" t="s">
        <v>6</v>
      </c>
      <c r="C296" s="4">
        <v>2331.9269650090755</v>
      </c>
      <c r="D296" s="4">
        <v>3371.6779055930187</v>
      </c>
      <c r="E296" s="4">
        <v>3954.6596468452876</v>
      </c>
      <c r="F296" s="4">
        <v>4934.3093769908528</v>
      </c>
      <c r="G296" s="4">
        <v>6304.6169749858764</v>
      </c>
      <c r="H296" s="4">
        <v>8852.9082975731126</v>
      </c>
      <c r="I296" s="4">
        <v>11827.918214272835</v>
      </c>
      <c r="J296" s="4">
        <v>15163.535393602828</v>
      </c>
      <c r="K296" s="4">
        <v>16804.298438570553</v>
      </c>
      <c r="L296" s="4">
        <v>24972.052937146156</v>
      </c>
      <c r="M296" s="4">
        <v>27267.919175892202</v>
      </c>
      <c r="N296" s="4">
        <v>40682.509345738225</v>
      </c>
      <c r="O296" s="4">
        <v>50599.209068070631</v>
      </c>
      <c r="P296" s="4">
        <v>77488.490618201045</v>
      </c>
      <c r="Q296" s="4">
        <v>115977.30578293848</v>
      </c>
      <c r="R296" s="4">
        <v>172478.45371605785</v>
      </c>
      <c r="S296" s="4">
        <v>264986.23682280962</v>
      </c>
      <c r="T296" s="4">
        <v>306011.32306804659</v>
      </c>
      <c r="U296" s="4">
        <v>356159.77305782941</v>
      </c>
      <c r="V296" s="4">
        <v>366172.63471686322</v>
      </c>
      <c r="W296" s="4">
        <v>442074.45337949105</v>
      </c>
    </row>
    <row r="297" spans="2:23">
      <c r="B297" t="s">
        <v>7</v>
      </c>
      <c r="C297" s="4">
        <v>10559.782674023056</v>
      </c>
      <c r="D297" s="4">
        <v>14965.20139915618</v>
      </c>
      <c r="E297" s="4">
        <v>17170.91582224466</v>
      </c>
      <c r="F297" s="4">
        <v>21534.263700070918</v>
      </c>
      <c r="G297" s="4">
        <v>27904.992006539011</v>
      </c>
      <c r="H297" s="4">
        <v>38987.655211375961</v>
      </c>
      <c r="I297" s="4">
        <v>51663.000492829924</v>
      </c>
      <c r="J297" s="4">
        <v>65985.118940295462</v>
      </c>
      <c r="K297" s="4">
        <v>71923.118531607222</v>
      </c>
      <c r="L297" s="4">
        <v>107148.43796954071</v>
      </c>
      <c r="M297" s="4">
        <v>110814.61180628178</v>
      </c>
      <c r="N297" s="4">
        <v>160289.92823915475</v>
      </c>
      <c r="O297" s="4">
        <v>184432.58447225127</v>
      </c>
      <c r="P297" s="4">
        <v>273502.57834192779</v>
      </c>
      <c r="Q297" s="4">
        <v>382309.80971956777</v>
      </c>
      <c r="R297" s="4">
        <v>611902.44371521648</v>
      </c>
      <c r="S297" s="4">
        <v>1021221.7374057914</v>
      </c>
      <c r="T297" s="4">
        <v>1180886.6130563871</v>
      </c>
      <c r="U297" s="4">
        <v>1391012.464991045</v>
      </c>
      <c r="V297" s="4">
        <v>1505114.6130083061</v>
      </c>
      <c r="W297" s="4">
        <v>1821271.0203983509</v>
      </c>
    </row>
    <row r="298" spans="2:23">
      <c r="B298" t="s">
        <v>8</v>
      </c>
      <c r="C298" s="4">
        <v>6178.4044330652823</v>
      </c>
      <c r="D298" s="4">
        <v>8961.0904763621947</v>
      </c>
      <c r="E298" s="4">
        <v>10241.24625869965</v>
      </c>
      <c r="F298" s="4">
        <v>12789.537581286888</v>
      </c>
      <c r="G298" s="4">
        <v>16389.600086545743</v>
      </c>
      <c r="H298" s="4">
        <v>22501.893188128808</v>
      </c>
      <c r="I298" s="4">
        <v>29696.008077602684</v>
      </c>
      <c r="J298" s="4">
        <v>38777.300974841637</v>
      </c>
      <c r="K298" s="4">
        <v>43765.701441227029</v>
      </c>
      <c r="L298" s="4">
        <v>67511.689685430261</v>
      </c>
      <c r="M298" s="4">
        <v>73131.152861418625</v>
      </c>
      <c r="N298" s="4">
        <v>108218.23951534384</v>
      </c>
      <c r="O298" s="4">
        <v>132571.24998497471</v>
      </c>
      <c r="P298" s="4">
        <v>193417.71543278883</v>
      </c>
      <c r="Q298" s="4">
        <v>279338.40587549435</v>
      </c>
      <c r="R298" s="4">
        <v>408640.15001262125</v>
      </c>
      <c r="S298" s="4">
        <v>628965.17735867202</v>
      </c>
      <c r="T298" s="4">
        <v>761993.1965429784</v>
      </c>
      <c r="U298" s="4">
        <v>878373.18043585401</v>
      </c>
      <c r="V298" s="4">
        <v>938762.87668433646</v>
      </c>
      <c r="W298" s="4">
        <v>1177214.4290986022</v>
      </c>
    </row>
    <row r="299" spans="2:23">
      <c r="B299" t="s">
        <v>9</v>
      </c>
      <c r="C299" s="4">
        <v>27081.60542353323</v>
      </c>
      <c r="D299" s="4">
        <v>38596.997343526498</v>
      </c>
      <c r="E299" s="4">
        <v>45394.444244107079</v>
      </c>
      <c r="F299" s="4">
        <v>58640.751024725636</v>
      </c>
      <c r="G299" s="4">
        <v>76172.274109600563</v>
      </c>
      <c r="H299" s="4">
        <v>109047.63621939346</v>
      </c>
      <c r="I299" s="4">
        <v>148293.72663565446</v>
      </c>
      <c r="J299" s="4">
        <v>192690.49078648444</v>
      </c>
      <c r="K299" s="4">
        <v>225776.20713281166</v>
      </c>
      <c r="L299" s="4">
        <v>341957.85703124059</v>
      </c>
      <c r="M299" s="4">
        <v>381648.69640474563</v>
      </c>
      <c r="N299" s="4">
        <v>576010.000841417</v>
      </c>
      <c r="O299" s="4">
        <v>722116.04341711442</v>
      </c>
      <c r="P299" s="4">
        <v>1101018.1145048263</v>
      </c>
      <c r="Q299" s="4">
        <v>1652590.9631819986</v>
      </c>
      <c r="R299" s="4">
        <v>2409565.7086533722</v>
      </c>
      <c r="S299" s="4">
        <v>3658432.8008366087</v>
      </c>
      <c r="T299" s="4">
        <v>4273364.3455579197</v>
      </c>
      <c r="U299" s="4">
        <v>5024581.3950692965</v>
      </c>
      <c r="V299" s="4">
        <v>5048850.263844314</v>
      </c>
      <c r="W299" s="4">
        <v>6595446.7322971886</v>
      </c>
    </row>
    <row r="300" spans="2:23">
      <c r="B300" t="s">
        <v>10</v>
      </c>
      <c r="C300" s="4">
        <v>13198.22581226786</v>
      </c>
      <c r="D300" s="4">
        <v>19196.326614018006</v>
      </c>
      <c r="E300" s="4">
        <v>22387.700888295891</v>
      </c>
      <c r="F300" s="4">
        <v>28361.761205870687</v>
      </c>
      <c r="G300" s="4">
        <v>37130.527808830069</v>
      </c>
      <c r="H300" s="4">
        <v>52768.862764896083</v>
      </c>
      <c r="I300" s="4">
        <v>71520.440421670093</v>
      </c>
      <c r="J300" s="4">
        <v>93144.855937398577</v>
      </c>
      <c r="K300" s="4">
        <v>108019.9055208972</v>
      </c>
      <c r="L300" s="4">
        <v>167658.3366388999</v>
      </c>
      <c r="M300" s="4">
        <v>189961.89583258209</v>
      </c>
      <c r="N300" s="4">
        <v>294856.53841068357</v>
      </c>
      <c r="O300" s="4">
        <v>379082.37471902685</v>
      </c>
      <c r="P300" s="4">
        <v>592351.51995961205</v>
      </c>
      <c r="Q300" s="4">
        <v>887232.098854471</v>
      </c>
      <c r="R300" s="4">
        <v>1299953.1210558582</v>
      </c>
      <c r="S300" s="4">
        <v>1936172.5145144423</v>
      </c>
      <c r="T300" s="4">
        <v>2398218.6001226064</v>
      </c>
      <c r="U300" s="4">
        <v>2815627.5167381871</v>
      </c>
      <c r="V300" s="4">
        <v>2921958.578245766</v>
      </c>
      <c r="W300" s="4">
        <v>3701747.7431995482</v>
      </c>
    </row>
    <row r="301" spans="2:23">
      <c r="B301" t="s">
        <v>11</v>
      </c>
      <c r="C301" s="4">
        <v>3329.6070582861539</v>
      </c>
      <c r="D301" s="4">
        <v>4832.1373192456094</v>
      </c>
      <c r="E301" s="4">
        <v>5661.5340232952294</v>
      </c>
      <c r="F301" s="4">
        <v>7128.0035579916585</v>
      </c>
      <c r="G301" s="4">
        <v>9321.6977389924632</v>
      </c>
      <c r="H301" s="4">
        <v>13102.063875566455</v>
      </c>
      <c r="I301" s="4">
        <v>17459.401632348876</v>
      </c>
      <c r="J301" s="4">
        <v>21083.504621783082</v>
      </c>
      <c r="K301" s="4">
        <v>23102.905292512591</v>
      </c>
      <c r="L301" s="4">
        <v>35183.248590626616</v>
      </c>
      <c r="M301" s="4">
        <v>36878.102724988879</v>
      </c>
      <c r="N301" s="4">
        <v>54619.980046398137</v>
      </c>
      <c r="O301" s="4">
        <v>66021.179666558484</v>
      </c>
      <c r="P301" s="4">
        <v>97123.556068419217</v>
      </c>
      <c r="Q301" s="4">
        <v>139530.97015373889</v>
      </c>
      <c r="R301" s="4">
        <v>214254.80509177456</v>
      </c>
      <c r="S301" s="4">
        <v>353395.11737766402</v>
      </c>
      <c r="T301" s="4">
        <v>441900.15986921976</v>
      </c>
      <c r="U301" s="4">
        <v>519466.78206099075</v>
      </c>
      <c r="V301" s="4">
        <v>533404.2527616506</v>
      </c>
      <c r="W301" s="4">
        <v>677208.41897755826</v>
      </c>
    </row>
    <row r="302" spans="2:23">
      <c r="B302" t="s">
        <v>12</v>
      </c>
      <c r="C302" s="28">
        <v>8882.958902792303</v>
      </c>
      <c r="D302" s="28">
        <v>12759.486976067697</v>
      </c>
      <c r="E302" s="28">
        <v>14784.897767841045</v>
      </c>
      <c r="F302" s="28">
        <v>18631.375235897252</v>
      </c>
      <c r="G302" s="28">
        <v>24437.152164244588</v>
      </c>
      <c r="H302" s="28">
        <v>34377.89237075235</v>
      </c>
      <c r="I302" s="28">
        <v>47227.531162477615</v>
      </c>
      <c r="J302" s="28">
        <v>60287.524190737204</v>
      </c>
      <c r="K302" s="28">
        <v>71682.713689853714</v>
      </c>
      <c r="L302" s="28">
        <v>109221.92972966476</v>
      </c>
      <c r="M302" s="28">
        <v>124589.80923875807</v>
      </c>
      <c r="N302" s="28">
        <v>195935.95615015688</v>
      </c>
      <c r="O302" s="28">
        <v>248794.97073071051</v>
      </c>
      <c r="P302" s="28">
        <v>364423.68949310639</v>
      </c>
      <c r="Q302" s="28">
        <v>513763.17719038861</v>
      </c>
      <c r="R302" s="28">
        <v>752972.00485617784</v>
      </c>
      <c r="S302" s="28">
        <v>1118928.2752154628</v>
      </c>
      <c r="T302" s="28">
        <v>1324480.4250357603</v>
      </c>
      <c r="U302" s="28">
        <v>1565360.0663517364</v>
      </c>
      <c r="V302" s="28">
        <v>1590127.7751733921</v>
      </c>
      <c r="W302" s="28">
        <v>1932061.5917204572</v>
      </c>
    </row>
    <row r="303" spans="2:23">
      <c r="B303" t="s">
        <v>13</v>
      </c>
      <c r="C303" s="4">
        <v>18276.778094310819</v>
      </c>
      <c r="D303" s="4">
        <v>26781.099371341341</v>
      </c>
      <c r="E303" s="4">
        <v>31823.590927121273</v>
      </c>
      <c r="F303" s="4">
        <v>42034.786580601736</v>
      </c>
      <c r="G303" s="4">
        <v>55912.156070823265</v>
      </c>
      <c r="H303" s="4">
        <v>84448.210786965254</v>
      </c>
      <c r="I303" s="4">
        <v>109414.25360306757</v>
      </c>
      <c r="J303" s="4">
        <v>145144.42320868344</v>
      </c>
      <c r="K303" s="4">
        <v>171408.6521702547</v>
      </c>
      <c r="L303" s="4">
        <v>271411.05621867225</v>
      </c>
      <c r="M303" s="4">
        <v>305638.69556332863</v>
      </c>
      <c r="N303" s="4">
        <v>455362.83100741648</v>
      </c>
      <c r="O303" s="4">
        <v>569242.60454605555</v>
      </c>
      <c r="P303" s="4">
        <v>850480.20867140265</v>
      </c>
      <c r="Q303" s="4">
        <v>1210113.8316925704</v>
      </c>
      <c r="R303" s="4">
        <v>1826019.0160229828</v>
      </c>
      <c r="S303" s="4">
        <v>2813319.6302573537</v>
      </c>
      <c r="T303" s="4">
        <v>3025921.6520620724</v>
      </c>
      <c r="U303" s="4">
        <v>3429146.6830141959</v>
      </c>
      <c r="V303" s="4">
        <v>3489999.1585830539</v>
      </c>
      <c r="W303" s="4">
        <v>4467966.0548363449</v>
      </c>
    </row>
    <row r="304" spans="2:23">
      <c r="B304" t="s">
        <v>14</v>
      </c>
      <c r="C304" s="4">
        <v>2728.5949539023718</v>
      </c>
      <c r="D304" s="4">
        <v>3924.6090416260986</v>
      </c>
      <c r="E304" s="4">
        <v>4639.8134458427994</v>
      </c>
      <c r="F304" s="4">
        <v>6064.2121332323632</v>
      </c>
      <c r="G304" s="4">
        <v>8119.673530224899</v>
      </c>
      <c r="H304" s="4">
        <v>11918.070029930403</v>
      </c>
      <c r="I304" s="4">
        <v>16623.994807255418</v>
      </c>
      <c r="J304" s="4">
        <v>22153.306167586215</v>
      </c>
      <c r="K304" s="4">
        <v>26192.107509045232</v>
      </c>
      <c r="L304" s="4">
        <v>40087.507362398283</v>
      </c>
      <c r="M304" s="4">
        <v>44907.624439556217</v>
      </c>
      <c r="N304" s="4">
        <v>68869.97704133761</v>
      </c>
      <c r="O304" s="4">
        <v>88685.34612287092</v>
      </c>
      <c r="P304" s="4">
        <v>135414.03723870998</v>
      </c>
      <c r="Q304" s="4">
        <v>206934.47766038007</v>
      </c>
      <c r="R304" s="4">
        <v>306930.87158775376</v>
      </c>
      <c r="S304" s="4">
        <v>479259.07227771566</v>
      </c>
      <c r="T304" s="4">
        <v>575126.51304797281</v>
      </c>
      <c r="U304" s="4">
        <v>673133.55690983613</v>
      </c>
      <c r="V304" s="4">
        <v>724393.87929272896</v>
      </c>
      <c r="W304" s="4">
        <v>900502.44611926482</v>
      </c>
    </row>
    <row r="305" spans="2:23">
      <c r="B305" t="s">
        <v>15</v>
      </c>
      <c r="C305" s="4">
        <v>2031.4209128171842</v>
      </c>
      <c r="D305" s="4">
        <v>2962.9896746120467</v>
      </c>
      <c r="E305" s="4">
        <v>3515.9208106451265</v>
      </c>
      <c r="F305" s="4">
        <v>4555.6717512290697</v>
      </c>
      <c r="G305" s="4">
        <v>5986.0805596624714</v>
      </c>
      <c r="H305" s="4">
        <v>8660.5844241703035</v>
      </c>
      <c r="I305" s="4">
        <v>11767.817003834458</v>
      </c>
      <c r="J305" s="4">
        <v>14983.231762287693</v>
      </c>
      <c r="K305" s="4">
        <v>16798.288317526716</v>
      </c>
      <c r="L305" s="4">
        <v>25639.176373012153</v>
      </c>
      <c r="M305" s="4">
        <v>27105.645907708582</v>
      </c>
      <c r="N305" s="4">
        <v>39847.102520644767</v>
      </c>
      <c r="O305" s="4">
        <v>46187.78022189367</v>
      </c>
      <c r="P305" s="4">
        <v>70805.236017453397</v>
      </c>
      <c r="Q305" s="4">
        <v>101474.88370415781</v>
      </c>
      <c r="R305" s="4">
        <v>162345.38963614727</v>
      </c>
      <c r="S305" s="4">
        <v>272252.47316480952</v>
      </c>
      <c r="T305" s="4">
        <v>343664.73140769056</v>
      </c>
      <c r="U305" s="4">
        <v>400063.70728306466</v>
      </c>
      <c r="V305" s="4">
        <v>378547.4739461253</v>
      </c>
      <c r="W305" s="4">
        <v>476945.17567583814</v>
      </c>
    </row>
    <row r="306" spans="2:23">
      <c r="B306" t="s">
        <v>16</v>
      </c>
      <c r="C306" s="4">
        <v>10048.922385296841</v>
      </c>
      <c r="D306" s="4">
        <v>14352.169052684721</v>
      </c>
      <c r="E306" s="4">
        <v>16774.247833351365</v>
      </c>
      <c r="F306" s="4">
        <v>21594.364910509299</v>
      </c>
      <c r="G306" s="4">
        <v>28451.913021528253</v>
      </c>
      <c r="H306" s="4">
        <v>40964.985034798599</v>
      </c>
      <c r="I306" s="4">
        <v>54746.192588318729</v>
      </c>
      <c r="J306" s="4">
        <v>68954.118735951342</v>
      </c>
      <c r="K306" s="4">
        <v>76520.861130143167</v>
      </c>
      <c r="L306" s="4">
        <v>114342.55285901458</v>
      </c>
      <c r="M306" s="4">
        <v>120887.57467575397</v>
      </c>
      <c r="N306" s="4">
        <v>174131.23700311326</v>
      </c>
      <c r="O306" s="4">
        <v>201585.46993136441</v>
      </c>
      <c r="P306" s="4">
        <v>305013.64297476952</v>
      </c>
      <c r="Q306" s="4">
        <v>438125.80385368963</v>
      </c>
      <c r="R306" s="4">
        <v>669809.95997259382</v>
      </c>
      <c r="S306" s="4">
        <v>1075547.2215210414</v>
      </c>
      <c r="T306" s="4">
        <v>1261470.3160121646</v>
      </c>
      <c r="U306" s="4">
        <v>1445896.8903633719</v>
      </c>
      <c r="V306" s="4">
        <v>1429723.6546344045</v>
      </c>
      <c r="W306" s="4">
        <v>1937110.0933972811</v>
      </c>
    </row>
    <row r="307" spans="2:23">
      <c r="B307" t="s">
        <v>17</v>
      </c>
      <c r="C307" s="4">
        <v>1147.9331193730243</v>
      </c>
      <c r="D307" s="4">
        <v>1640.7630449677256</v>
      </c>
      <c r="E307" s="4">
        <v>1911.2184919404278</v>
      </c>
      <c r="F307" s="4">
        <v>2428.0889017104805</v>
      </c>
      <c r="G307" s="4">
        <v>3167.3337901025329</v>
      </c>
      <c r="H307" s="4">
        <v>4441.4794513961515</v>
      </c>
      <c r="I307" s="4">
        <v>5865.8781387857152</v>
      </c>
      <c r="J307" s="4">
        <v>7428.5096101835497</v>
      </c>
      <c r="K307" s="4">
        <v>8011.4913514358177</v>
      </c>
      <c r="L307" s="4">
        <v>11990.191482456457</v>
      </c>
      <c r="M307" s="4">
        <v>11779.837245922134</v>
      </c>
      <c r="N307" s="4">
        <v>16924.500859447311</v>
      </c>
      <c r="O307" s="4">
        <v>20103.854891637518</v>
      </c>
      <c r="P307" s="4">
        <v>30044.595098145277</v>
      </c>
      <c r="Q307" s="4">
        <v>43507.266236342002</v>
      </c>
      <c r="R307" s="4">
        <v>70757.155049102686</v>
      </c>
      <c r="S307" s="4">
        <v>132643.37143750075</v>
      </c>
      <c r="T307" s="4">
        <v>171817.34040123568</v>
      </c>
      <c r="U307" s="4">
        <v>195978.02699746375</v>
      </c>
      <c r="V307" s="4">
        <v>196332.62413905017</v>
      </c>
      <c r="W307" s="4">
        <v>235879.22060750306</v>
      </c>
    </row>
    <row r="308" spans="2:23">
      <c r="B308" t="s">
        <v>18</v>
      </c>
      <c r="C308" s="4">
        <v>408.68823098097198</v>
      </c>
      <c r="D308" s="4">
        <v>552.93113603307972</v>
      </c>
      <c r="E308" s="4">
        <v>619.04246751529581</v>
      </c>
      <c r="F308" s="4">
        <v>757.27525152356566</v>
      </c>
      <c r="G308" s="4">
        <v>937.57888283870045</v>
      </c>
      <c r="H308" s="4">
        <v>1340.2569927758345</v>
      </c>
      <c r="I308" s="4">
        <v>1983.3399444664817</v>
      </c>
      <c r="J308" s="4">
        <v>2560.3115646749125</v>
      </c>
      <c r="K308" s="4">
        <v>2993.0402798312357</v>
      </c>
      <c r="L308" s="4">
        <v>4531.6312670537181</v>
      </c>
      <c r="M308" s="4">
        <v>5120.6231293498249</v>
      </c>
      <c r="N308" s="4">
        <v>7831.1877201206835</v>
      </c>
      <c r="O308" s="4">
        <v>10042.912264253002</v>
      </c>
      <c r="P308" s="4">
        <v>15932.83088721407</v>
      </c>
      <c r="Q308" s="4">
        <v>26029.834240861612</v>
      </c>
      <c r="R308" s="4">
        <v>37491.13507146034</v>
      </c>
      <c r="S308" s="4">
        <v>48964.456144146745</v>
      </c>
      <c r="T308" s="4">
        <v>62030.459293450171</v>
      </c>
      <c r="U308" s="4">
        <v>77320.207228973595</v>
      </c>
      <c r="V308" s="4">
        <v>81467.190749221685</v>
      </c>
      <c r="W308" s="4">
        <v>92393.590806918859</v>
      </c>
    </row>
    <row r="309" spans="2:23">
      <c r="B309" t="s">
        <v>19</v>
      </c>
      <c r="C309" s="4">
        <f>SUM(C291:C308)</f>
        <v>139530.97015373889</v>
      </c>
      <c r="D309" s="4">
        <f t="shared" ref="D309:W309" si="30">SUM(D291:D308)</f>
        <v>200984.45782698062</v>
      </c>
      <c r="E309" s="4">
        <f t="shared" si="30"/>
        <v>235632.80564470572</v>
      </c>
      <c r="F309" s="4">
        <f t="shared" si="30"/>
        <v>302008.58245285065</v>
      </c>
      <c r="G309" s="4">
        <f t="shared" si="30"/>
        <v>395021.21572728473</v>
      </c>
      <c r="H309" s="4">
        <f t="shared" si="30"/>
        <v>567391.48726455355</v>
      </c>
      <c r="I309" s="4">
        <f t="shared" si="30"/>
        <v>768736.55235416442</v>
      </c>
      <c r="J309" s="4">
        <f t="shared" si="30"/>
        <v>995726.80393783131</v>
      </c>
      <c r="K309" s="4">
        <f t="shared" si="30"/>
        <v>1148972.8703136086</v>
      </c>
      <c r="L309" s="4">
        <f t="shared" si="30"/>
        <v>1757840.2029016863</v>
      </c>
      <c r="M309" s="4">
        <f t="shared" si="30"/>
        <v>1928383.397641629</v>
      </c>
      <c r="N309" s="4">
        <f t="shared" si="30"/>
        <v>2903104.8285312466</v>
      </c>
      <c r="O309" s="4">
        <f t="shared" si="30"/>
        <v>3615418.3645258616</v>
      </c>
      <c r="P309" s="4">
        <f t="shared" si="30"/>
        <v>5461234.7192672454</v>
      </c>
      <c r="Q309" s="4">
        <f t="shared" si="30"/>
        <v>7959359.5615015682</v>
      </c>
      <c r="R309" s="4">
        <f t="shared" si="30"/>
        <v>11907858.834276922</v>
      </c>
      <c r="S309" s="4">
        <f t="shared" si="30"/>
        <v>18455471.013186209</v>
      </c>
      <c r="T309" s="4">
        <f t="shared" si="30"/>
        <v>21943955.621266216</v>
      </c>
      <c r="U309" s="4">
        <f t="shared" si="30"/>
        <v>25282583.87123917</v>
      </c>
      <c r="V309" s="4">
        <f t="shared" si="30"/>
        <v>25912252.232759967</v>
      </c>
      <c r="W309" s="4">
        <f t="shared" si="30"/>
        <v>33122221.821547493</v>
      </c>
    </row>
    <row r="310" spans="2:23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2:23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2:23">
      <c r="B312" s="2" t="s">
        <v>0</v>
      </c>
    </row>
    <row r="313" spans="2:23">
      <c r="B313" s="2" t="s">
        <v>218</v>
      </c>
    </row>
    <row r="314" spans="2:23">
      <c r="C314" s="4">
        <f>C316*166.386/1000</f>
        <v>57427.000000000007</v>
      </c>
    </row>
    <row r="315" spans="2:23">
      <c r="C315" s="3">
        <v>1955</v>
      </c>
      <c r="D315" s="3">
        <v>1957</v>
      </c>
      <c r="E315" s="3">
        <v>1959</v>
      </c>
      <c r="F315" s="3">
        <v>1961</v>
      </c>
      <c r="G315" s="3">
        <v>1963</v>
      </c>
      <c r="H315" s="3">
        <v>1965</v>
      </c>
      <c r="I315" s="3">
        <v>1967</v>
      </c>
      <c r="J315" s="3">
        <v>1969</v>
      </c>
      <c r="K315" s="3">
        <v>1971</v>
      </c>
      <c r="L315" s="3">
        <v>1973</v>
      </c>
      <c r="M315" s="3">
        <v>1975</v>
      </c>
      <c r="N315" s="3">
        <v>1977</v>
      </c>
      <c r="O315" s="3">
        <v>1979</v>
      </c>
      <c r="P315" s="3">
        <v>1981</v>
      </c>
      <c r="Q315" s="3">
        <v>1983</v>
      </c>
      <c r="R315" s="3">
        <v>1985</v>
      </c>
      <c r="S315" s="3">
        <v>1987</v>
      </c>
      <c r="T315" s="3">
        <v>1989</v>
      </c>
      <c r="U315" s="3">
        <v>1991</v>
      </c>
      <c r="V315" s="3">
        <v>1993</v>
      </c>
      <c r="W315" s="3">
        <v>1995</v>
      </c>
    </row>
    <row r="316" spans="2:23">
      <c r="B316" t="s">
        <v>1</v>
      </c>
      <c r="C316" s="4">
        <f t="shared" ref="C316:W316" si="31">C8-C263</f>
        <v>345143.22118447471</v>
      </c>
      <c r="D316" s="4">
        <f t="shared" si="31"/>
        <v>443697.18606132729</v>
      </c>
      <c r="E316" s="4">
        <f t="shared" si="31"/>
        <v>550376.83458944852</v>
      </c>
      <c r="F316" s="4">
        <f t="shared" si="31"/>
        <v>670471.07328741602</v>
      </c>
      <c r="G316" s="4">
        <f t="shared" si="31"/>
        <v>893128.02759847592</v>
      </c>
      <c r="H316" s="4">
        <f t="shared" si="31"/>
        <v>1128532.4486435156</v>
      </c>
      <c r="I316" s="4">
        <f t="shared" si="31"/>
        <v>1414704.3621458537</v>
      </c>
      <c r="J316" s="4">
        <f t="shared" si="31"/>
        <v>1764619.6194391355</v>
      </c>
      <c r="K316" s="4">
        <f t="shared" si="31"/>
        <v>2301840.2990636234</v>
      </c>
      <c r="L316" s="4">
        <f t="shared" si="31"/>
        <v>3225782.2172538554</v>
      </c>
      <c r="M316" s="4">
        <f t="shared" si="31"/>
        <v>4687119.1085788468</v>
      </c>
      <c r="N316" s="4">
        <f t="shared" si="31"/>
        <v>7122221.8215474868</v>
      </c>
      <c r="O316" s="4">
        <f t="shared" si="31"/>
        <v>10071706.754174031</v>
      </c>
      <c r="P316" s="4">
        <f t="shared" si="31"/>
        <v>12901608.308391331</v>
      </c>
      <c r="Q316" s="4">
        <f t="shared" si="31"/>
        <v>16848911.567078959</v>
      </c>
      <c r="R316" s="4">
        <f t="shared" si="31"/>
        <v>21037809.67148678</v>
      </c>
      <c r="S316" s="4">
        <f t="shared" si="31"/>
        <v>26854470.929044515</v>
      </c>
      <c r="T316" s="4">
        <f t="shared" si="31"/>
        <v>34229670.765569218</v>
      </c>
      <c r="U316" s="4">
        <f t="shared" si="31"/>
        <v>42396950.464582354</v>
      </c>
      <c r="V316" s="4">
        <f t="shared" si="31"/>
        <v>46901313.812460184</v>
      </c>
      <c r="W316" s="4">
        <f t="shared" si="31"/>
        <v>52390892.262570165</v>
      </c>
    </row>
    <row r="317" spans="2:23">
      <c r="B317" t="s">
        <v>2</v>
      </c>
      <c r="C317" s="4">
        <f t="shared" ref="C317:W317" si="32">C9-C264</f>
        <v>94935.872008462262</v>
      </c>
      <c r="D317" s="4">
        <f t="shared" si="32"/>
        <v>127835.27460243048</v>
      </c>
      <c r="E317" s="4">
        <f t="shared" si="32"/>
        <v>156924.26045460557</v>
      </c>
      <c r="F317" s="4">
        <f t="shared" si="32"/>
        <v>193423.72555383266</v>
      </c>
      <c r="G317" s="4">
        <f t="shared" si="32"/>
        <v>263147.13978339522</v>
      </c>
      <c r="H317" s="4">
        <f t="shared" si="32"/>
        <v>325153.55859267007</v>
      </c>
      <c r="I317" s="4">
        <f t="shared" si="32"/>
        <v>396199.19945187692</v>
      </c>
      <c r="J317" s="4">
        <f t="shared" si="32"/>
        <v>494266.34452417865</v>
      </c>
      <c r="K317" s="4">
        <f t="shared" si="32"/>
        <v>609564.50662916352</v>
      </c>
      <c r="L317" s="4">
        <f t="shared" si="32"/>
        <v>844037.35891240847</v>
      </c>
      <c r="M317" s="4">
        <f t="shared" si="32"/>
        <v>1245050.6653203997</v>
      </c>
      <c r="N317" s="4">
        <f t="shared" si="32"/>
        <v>1872086.5938239999</v>
      </c>
      <c r="O317" s="4">
        <f t="shared" si="32"/>
        <v>2674822.4009231548</v>
      </c>
      <c r="P317" s="4">
        <f t="shared" si="32"/>
        <v>3465087.2068563462</v>
      </c>
      <c r="Q317" s="4">
        <f t="shared" si="32"/>
        <v>4566261.5845083119</v>
      </c>
      <c r="R317" s="4">
        <f t="shared" si="32"/>
        <v>5635203.6830021748</v>
      </c>
      <c r="S317" s="4">
        <f t="shared" si="32"/>
        <v>7234532.9534936836</v>
      </c>
      <c r="T317" s="4">
        <f t="shared" si="32"/>
        <v>9153047.7323813289</v>
      </c>
      <c r="U317" s="4">
        <f t="shared" si="32"/>
        <v>11044817.472623898</v>
      </c>
      <c r="V317" s="4">
        <f t="shared" si="32"/>
        <v>11927469.859242963</v>
      </c>
      <c r="W317" s="4">
        <f t="shared" si="32"/>
        <v>13787343.887105888</v>
      </c>
    </row>
    <row r="318" spans="2:23">
      <c r="B318" t="s">
        <v>3</v>
      </c>
      <c r="C318" s="4">
        <f t="shared" ref="C318:W318" si="33">C10-C265</f>
        <v>90945.151635353948</v>
      </c>
      <c r="D318" s="4">
        <f t="shared" si="33"/>
        <v>121043.83782289375</v>
      </c>
      <c r="E318" s="4">
        <f t="shared" si="33"/>
        <v>147151.80363732524</v>
      </c>
      <c r="F318" s="4">
        <f t="shared" si="33"/>
        <v>179185.74880098086</v>
      </c>
      <c r="G318" s="4">
        <f t="shared" si="33"/>
        <v>235488.56273965357</v>
      </c>
      <c r="H318" s="4">
        <f t="shared" si="33"/>
        <v>293131.63367110211</v>
      </c>
      <c r="I318" s="4">
        <f t="shared" si="33"/>
        <v>366833.74803168542</v>
      </c>
      <c r="J318" s="4">
        <f t="shared" si="33"/>
        <v>456606.92606349092</v>
      </c>
      <c r="K318" s="4">
        <f t="shared" si="33"/>
        <v>562517.27909800108</v>
      </c>
      <c r="L318" s="4">
        <f t="shared" si="33"/>
        <v>783034.63031745469</v>
      </c>
      <c r="M318" s="4">
        <f t="shared" si="33"/>
        <v>1172796.9901313812</v>
      </c>
      <c r="N318" s="4">
        <f t="shared" si="33"/>
        <v>1682088.6372651546</v>
      </c>
      <c r="O318" s="4">
        <f t="shared" si="33"/>
        <v>2373835.5390477562</v>
      </c>
      <c r="P318" s="4">
        <f t="shared" si="33"/>
        <v>3086359.4292789055</v>
      </c>
      <c r="Q318" s="4">
        <f t="shared" si="33"/>
        <v>3962298.5106920055</v>
      </c>
      <c r="R318" s="4">
        <f t="shared" si="33"/>
        <v>4882171.5769355586</v>
      </c>
      <c r="S318" s="4">
        <f t="shared" si="33"/>
        <v>6014947.1710360246</v>
      </c>
      <c r="T318" s="4">
        <f t="shared" si="33"/>
        <v>7260376.473982187</v>
      </c>
      <c r="U318" s="4">
        <f t="shared" si="33"/>
        <v>8393470.6044979747</v>
      </c>
      <c r="V318" s="4">
        <f t="shared" si="33"/>
        <v>9069224.5741829239</v>
      </c>
      <c r="W318" s="4">
        <f t="shared" si="33"/>
        <v>10086401.500126213</v>
      </c>
    </row>
    <row r="319" spans="2:23">
      <c r="B319" t="s">
        <v>4</v>
      </c>
      <c r="C319" s="4">
        <f t="shared" ref="C319:W319" si="34">C11-C266</f>
        <v>46121.668890411456</v>
      </c>
      <c r="D319" s="4">
        <f t="shared" si="34"/>
        <v>59902.876443931578</v>
      </c>
      <c r="E319" s="4">
        <f t="shared" si="34"/>
        <v>77224.045292272189</v>
      </c>
      <c r="F319" s="4">
        <f t="shared" si="34"/>
        <v>95615.015686415951</v>
      </c>
      <c r="G319" s="4">
        <f t="shared" si="34"/>
        <v>130942.50718209466</v>
      </c>
      <c r="H319" s="4">
        <f t="shared" si="34"/>
        <v>170146.52675104878</v>
      </c>
      <c r="I319" s="4">
        <f t="shared" si="34"/>
        <v>221028.21150817978</v>
      </c>
      <c r="J319" s="4">
        <f t="shared" si="34"/>
        <v>288672.12385657453</v>
      </c>
      <c r="K319" s="4">
        <f t="shared" si="34"/>
        <v>385146.58685225918</v>
      </c>
      <c r="L319" s="4">
        <f t="shared" si="34"/>
        <v>545412.47460723855</v>
      </c>
      <c r="M319" s="4">
        <f t="shared" si="34"/>
        <v>804550.86365439405</v>
      </c>
      <c r="N319" s="4">
        <f t="shared" si="34"/>
        <v>1220006.4909307272</v>
      </c>
      <c r="O319" s="4">
        <f t="shared" si="34"/>
        <v>1817658.9376510044</v>
      </c>
      <c r="P319" s="4">
        <f t="shared" si="34"/>
        <v>2417721.4429098601</v>
      </c>
      <c r="Q319" s="4">
        <f t="shared" si="34"/>
        <v>3287752.5753368675</v>
      </c>
      <c r="R319" s="4">
        <f t="shared" si="34"/>
        <v>4326559.926916928</v>
      </c>
      <c r="S319" s="4">
        <f t="shared" si="34"/>
        <v>5734532.9534936827</v>
      </c>
      <c r="T319" s="4">
        <f t="shared" si="34"/>
        <v>7261380.1641965071</v>
      </c>
      <c r="U319" s="4">
        <f t="shared" si="34"/>
        <v>8950470.5924777333</v>
      </c>
      <c r="V319" s="4">
        <f t="shared" si="34"/>
        <v>10099713.918238314</v>
      </c>
      <c r="W319" s="4">
        <f t="shared" si="34"/>
        <v>11479192.960946234</v>
      </c>
    </row>
    <row r="320" spans="2:23">
      <c r="B320" t="s">
        <v>5</v>
      </c>
      <c r="C320" s="4">
        <f t="shared" ref="C320:W320" si="35">C12-C267</f>
        <v>56537.208659382391</v>
      </c>
      <c r="D320" s="4">
        <f t="shared" si="35"/>
        <v>83636.844446047151</v>
      </c>
      <c r="E320" s="4">
        <f t="shared" si="35"/>
        <v>102947.36335989808</v>
      </c>
      <c r="F320" s="4">
        <f t="shared" si="35"/>
        <v>126975.8272931617</v>
      </c>
      <c r="G320" s="4">
        <f t="shared" si="35"/>
        <v>175291.19036457397</v>
      </c>
      <c r="H320" s="4">
        <f t="shared" si="35"/>
        <v>228775.25753368676</v>
      </c>
      <c r="I320" s="4">
        <f t="shared" si="35"/>
        <v>304382.58026516653</v>
      </c>
      <c r="J320" s="4">
        <f t="shared" si="35"/>
        <v>395994.85533638648</v>
      </c>
      <c r="K320" s="4">
        <f t="shared" si="35"/>
        <v>551590.87904030387</v>
      </c>
      <c r="L320" s="4">
        <f t="shared" si="35"/>
        <v>794676.2347793685</v>
      </c>
      <c r="M320" s="4">
        <f t="shared" si="35"/>
        <v>1134452.4178716962</v>
      </c>
      <c r="N320" s="4">
        <f t="shared" si="35"/>
        <v>1794117.2935222916</v>
      </c>
      <c r="O320" s="4">
        <f t="shared" si="35"/>
        <v>2800049.282992559</v>
      </c>
      <c r="P320" s="4">
        <f t="shared" si="35"/>
        <v>3702150.4213094851</v>
      </c>
      <c r="Q320" s="4">
        <f t="shared" si="35"/>
        <v>4871623.8145036241</v>
      </c>
      <c r="R320" s="4">
        <f t="shared" si="35"/>
        <v>6171138.1967232814</v>
      </c>
      <c r="S320" s="4">
        <f t="shared" si="35"/>
        <v>8285240.3447405435</v>
      </c>
      <c r="T320" s="4">
        <f t="shared" si="35"/>
        <v>10501682.833892275</v>
      </c>
      <c r="U320" s="4">
        <f t="shared" si="35"/>
        <v>12800590.193886505</v>
      </c>
      <c r="V320" s="4">
        <f t="shared" si="35"/>
        <v>14589544.793432141</v>
      </c>
      <c r="W320" s="4">
        <f t="shared" si="35"/>
        <v>17263573.858377509</v>
      </c>
    </row>
    <row r="321" spans="2:23">
      <c r="B321" t="s">
        <v>6</v>
      </c>
      <c r="C321" s="4">
        <f t="shared" ref="C321:W321" si="36">C13-C268</f>
        <v>42299.2319065306</v>
      </c>
      <c r="D321" s="4">
        <f t="shared" si="36"/>
        <v>55900.135828735591</v>
      </c>
      <c r="E321" s="4">
        <f t="shared" si="36"/>
        <v>70486.69960213</v>
      </c>
      <c r="F321" s="4">
        <f t="shared" si="36"/>
        <v>86034.882742538452</v>
      </c>
      <c r="G321" s="4">
        <f t="shared" si="36"/>
        <v>114228.36055918167</v>
      </c>
      <c r="H321" s="4">
        <f t="shared" si="36"/>
        <v>142145.37280780837</v>
      </c>
      <c r="I321" s="4">
        <f t="shared" si="36"/>
        <v>175351.29157501229</v>
      </c>
      <c r="J321" s="4">
        <f t="shared" si="36"/>
        <v>214939.95889077208</v>
      </c>
      <c r="K321" s="4">
        <f t="shared" si="36"/>
        <v>271411.05621867225</v>
      </c>
      <c r="L321" s="4">
        <f t="shared" si="36"/>
        <v>361003.93061916268</v>
      </c>
      <c r="M321" s="4">
        <f t="shared" si="36"/>
        <v>527706.65801209235</v>
      </c>
      <c r="N321" s="4">
        <f t="shared" si="36"/>
        <v>791971.68030964141</v>
      </c>
      <c r="O321" s="4">
        <f t="shared" si="36"/>
        <v>1130876.3958506125</v>
      </c>
      <c r="P321" s="4">
        <f t="shared" si="36"/>
        <v>1465898.5731972645</v>
      </c>
      <c r="Q321" s="4">
        <f t="shared" si="36"/>
        <v>1858215.234454822</v>
      </c>
      <c r="R321" s="4">
        <f t="shared" si="36"/>
        <v>2287728.5348526915</v>
      </c>
      <c r="S321" s="4">
        <f t="shared" si="36"/>
        <v>2864267.4263459663</v>
      </c>
      <c r="T321" s="4">
        <f t="shared" si="36"/>
        <v>3560744.2933900692</v>
      </c>
      <c r="U321" s="4">
        <f t="shared" si="36"/>
        <v>4180574.086762107</v>
      </c>
      <c r="V321" s="4">
        <f t="shared" si="36"/>
        <v>4559956.9675333267</v>
      </c>
      <c r="W321" s="4">
        <f t="shared" si="36"/>
        <v>5138575.3609077688</v>
      </c>
    </row>
    <row r="322" spans="2:23">
      <c r="B322" t="s">
        <v>7</v>
      </c>
      <c r="C322" s="4">
        <f t="shared" ref="C322:W322" si="37">C14-C269</f>
        <v>209903.47745603597</v>
      </c>
      <c r="D322" s="4">
        <f t="shared" si="37"/>
        <v>273352.32531583187</v>
      </c>
      <c r="E322" s="4">
        <f t="shared" si="37"/>
        <v>324023.65583642857</v>
      </c>
      <c r="F322" s="4">
        <f t="shared" si="37"/>
        <v>387538.61502770672</v>
      </c>
      <c r="G322" s="4">
        <f t="shared" si="37"/>
        <v>526222.15811426449</v>
      </c>
      <c r="H322" s="4">
        <f t="shared" si="37"/>
        <v>648047.31167285703</v>
      </c>
      <c r="I322" s="4">
        <f t="shared" si="37"/>
        <v>773316.26458956883</v>
      </c>
      <c r="J322" s="4">
        <f t="shared" si="37"/>
        <v>943450.77109852992</v>
      </c>
      <c r="K322" s="4">
        <f t="shared" si="37"/>
        <v>1162862.2600459172</v>
      </c>
      <c r="L322" s="4">
        <f t="shared" si="37"/>
        <v>1577007.6809346939</v>
      </c>
      <c r="M322" s="4">
        <f t="shared" si="37"/>
        <v>2287572.2717055525</v>
      </c>
      <c r="N322" s="4">
        <f t="shared" si="37"/>
        <v>3410094.5993052302</v>
      </c>
      <c r="O322" s="4">
        <f t="shared" si="37"/>
        <v>4823044.0061062835</v>
      </c>
      <c r="P322" s="4">
        <f t="shared" si="37"/>
        <v>6129325.784621302</v>
      </c>
      <c r="Q322" s="4">
        <f t="shared" si="37"/>
        <v>8025645.1864940561</v>
      </c>
      <c r="R322" s="4">
        <f t="shared" si="37"/>
        <v>9984908.586058924</v>
      </c>
      <c r="S322" s="4">
        <f t="shared" si="37"/>
        <v>12794099.263159161</v>
      </c>
      <c r="T322" s="4">
        <f t="shared" si="37"/>
        <v>15914974.817592826</v>
      </c>
      <c r="U322" s="4">
        <f t="shared" si="37"/>
        <v>19205161.491952449</v>
      </c>
      <c r="V322" s="4">
        <f t="shared" si="37"/>
        <v>21484055.148870699</v>
      </c>
      <c r="W322" s="4">
        <f t="shared" si="37"/>
        <v>24061958.337840922</v>
      </c>
    </row>
    <row r="323" spans="2:23">
      <c r="B323" t="s">
        <v>8</v>
      </c>
      <c r="C323" s="4">
        <f t="shared" ref="C323:W323" si="38">C15-C270</f>
        <v>116265.7915930427</v>
      </c>
      <c r="D323" s="4">
        <f t="shared" si="38"/>
        <v>156936.28069669323</v>
      </c>
      <c r="E323" s="4">
        <f t="shared" si="38"/>
        <v>187197.24015241669</v>
      </c>
      <c r="F323" s="4">
        <f t="shared" si="38"/>
        <v>222416.54946930631</v>
      </c>
      <c r="G323" s="4">
        <f t="shared" si="38"/>
        <v>296316.99782433617</v>
      </c>
      <c r="H323" s="4">
        <f t="shared" si="38"/>
        <v>352373.39680021157</v>
      </c>
      <c r="I323" s="4">
        <f t="shared" si="38"/>
        <v>421886.45679323986</v>
      </c>
      <c r="J323" s="4">
        <f t="shared" si="38"/>
        <v>525717.30794658209</v>
      </c>
      <c r="K323" s="4">
        <f t="shared" si="38"/>
        <v>657549.31304316479</v>
      </c>
      <c r="L323" s="4">
        <f t="shared" si="38"/>
        <v>952189.48709627008</v>
      </c>
      <c r="M323" s="4">
        <f t="shared" si="38"/>
        <v>1366316.8776219154</v>
      </c>
      <c r="N323" s="4">
        <f t="shared" si="38"/>
        <v>2017970.2619210752</v>
      </c>
      <c r="O323" s="4">
        <f t="shared" si="38"/>
        <v>2803306.76859832</v>
      </c>
      <c r="P323" s="4">
        <f t="shared" si="38"/>
        <v>3460152.8974793553</v>
      </c>
      <c r="Q323" s="4">
        <f t="shared" si="38"/>
        <v>4502981.0200377442</v>
      </c>
      <c r="R323" s="4">
        <f t="shared" si="38"/>
        <v>5615472.4556152569</v>
      </c>
      <c r="S323" s="4">
        <f t="shared" si="38"/>
        <v>7142433.858617913</v>
      </c>
      <c r="T323" s="4">
        <f t="shared" si="38"/>
        <v>9298192.1555900145</v>
      </c>
      <c r="U323" s="4">
        <f t="shared" si="38"/>
        <v>11394997.175243109</v>
      </c>
      <c r="V323" s="4">
        <f t="shared" si="38"/>
        <v>12655590.013582876</v>
      </c>
      <c r="W323" s="4">
        <f t="shared" si="38"/>
        <v>14620508.937049992</v>
      </c>
    </row>
    <row r="324" spans="2:23">
      <c r="B324" t="s">
        <v>9</v>
      </c>
      <c r="C324" s="4">
        <f t="shared" ref="C324:W324" si="39">C16-C271</f>
        <v>495245.99425432435</v>
      </c>
      <c r="D324" s="4">
        <f t="shared" si="39"/>
        <v>639993.74947411451</v>
      </c>
      <c r="E324" s="4">
        <f t="shared" si="39"/>
        <v>804064.0438498432</v>
      </c>
      <c r="F324" s="4">
        <f t="shared" si="39"/>
        <v>1031943.7933479981</v>
      </c>
      <c r="G324" s="4">
        <f t="shared" si="39"/>
        <v>1392406.8130732151</v>
      </c>
      <c r="H324" s="4">
        <f t="shared" si="39"/>
        <v>1787193.6340797902</v>
      </c>
      <c r="I324" s="4">
        <f t="shared" si="39"/>
        <v>2236654.5262221582</v>
      </c>
      <c r="J324" s="4">
        <f t="shared" si="39"/>
        <v>2819257.6298486656</v>
      </c>
      <c r="K324" s="4">
        <f t="shared" si="39"/>
        <v>3626050.2686524112</v>
      </c>
      <c r="L324" s="4">
        <f t="shared" si="39"/>
        <v>5079706.2252833769</v>
      </c>
      <c r="M324" s="4">
        <f t="shared" si="39"/>
        <v>7566135.3719663918</v>
      </c>
      <c r="N324" s="4">
        <f t="shared" si="39"/>
        <v>11281417.907756662</v>
      </c>
      <c r="O324" s="4">
        <f t="shared" si="39"/>
        <v>15842709.122161722</v>
      </c>
      <c r="P324" s="4">
        <f t="shared" si="39"/>
        <v>20383571.935138777</v>
      </c>
      <c r="Q324" s="4">
        <f t="shared" si="39"/>
        <v>26494428.61779236</v>
      </c>
      <c r="R324" s="4">
        <f t="shared" si="39"/>
        <v>32636976.668710109</v>
      </c>
      <c r="S324" s="4">
        <f t="shared" si="39"/>
        <v>42135948.938011609</v>
      </c>
      <c r="T324" s="4">
        <f t="shared" si="39"/>
        <v>53226581.563352689</v>
      </c>
      <c r="U324" s="4">
        <f t="shared" si="39"/>
        <v>64832558.027718678</v>
      </c>
      <c r="V324" s="4">
        <f t="shared" si="39"/>
        <v>70042948.324979261</v>
      </c>
      <c r="W324" s="4">
        <f t="shared" si="39"/>
        <v>81733925.93126826</v>
      </c>
    </row>
    <row r="325" spans="2:23">
      <c r="B325" t="s">
        <v>10</v>
      </c>
      <c r="C325" s="4">
        <f t="shared" ref="C325:W325" si="40">C17-C272</f>
        <v>233841.78957364205</v>
      </c>
      <c r="D325" s="4">
        <f t="shared" si="40"/>
        <v>310753.3085716347</v>
      </c>
      <c r="E325" s="4">
        <f t="shared" si="40"/>
        <v>392166.40823146177</v>
      </c>
      <c r="F325" s="4">
        <f t="shared" si="40"/>
        <v>475634.96928828157</v>
      </c>
      <c r="G325" s="4">
        <f t="shared" si="40"/>
        <v>637156.97234142292</v>
      </c>
      <c r="H325" s="4">
        <f t="shared" si="40"/>
        <v>805043.69357998867</v>
      </c>
      <c r="I325" s="4">
        <f t="shared" si="40"/>
        <v>1007482.6006995782</v>
      </c>
      <c r="J325" s="4">
        <f t="shared" si="40"/>
        <v>1267240.0322142488</v>
      </c>
      <c r="K325" s="4">
        <f t="shared" si="40"/>
        <v>1650769.8965057156</v>
      </c>
      <c r="L325" s="4">
        <f t="shared" si="40"/>
        <v>2379400.9111343501</v>
      </c>
      <c r="M325" s="4">
        <f t="shared" si="40"/>
        <v>3545520.6567860274</v>
      </c>
      <c r="N325" s="4">
        <f t="shared" si="40"/>
        <v>5452736.4081112603</v>
      </c>
      <c r="O325" s="4">
        <f t="shared" si="40"/>
        <v>7861202.2646136098</v>
      </c>
      <c r="P325" s="4">
        <f t="shared" si="40"/>
        <v>10253488.875265948</v>
      </c>
      <c r="Q325" s="4">
        <f t="shared" si="40"/>
        <v>13515217.626482997</v>
      </c>
      <c r="R325" s="4">
        <f t="shared" si="40"/>
        <v>16808301.179185748</v>
      </c>
      <c r="S325" s="4">
        <f t="shared" si="40"/>
        <v>22013150.144843921</v>
      </c>
      <c r="T325" s="4">
        <f t="shared" si="40"/>
        <v>28189745.531475008</v>
      </c>
      <c r="U325" s="4">
        <f t="shared" si="40"/>
        <v>34176907.912925363</v>
      </c>
      <c r="V325" s="4">
        <f t="shared" si="40"/>
        <v>37037521.185676679</v>
      </c>
      <c r="W325" s="4">
        <f t="shared" si="40"/>
        <v>43499290.805716828</v>
      </c>
    </row>
    <row r="326" spans="2:23">
      <c r="B326" t="s">
        <v>11</v>
      </c>
      <c r="C326" s="4">
        <f t="shared" ref="C326:W326" si="41">C18-C273</f>
        <v>67469.61883812341</v>
      </c>
      <c r="D326" s="4">
        <f t="shared" si="41"/>
        <v>93727.837678650845</v>
      </c>
      <c r="E326" s="4">
        <f t="shared" si="41"/>
        <v>113885.7836596829</v>
      </c>
      <c r="F326" s="4">
        <f t="shared" si="41"/>
        <v>132276.75405382665</v>
      </c>
      <c r="G326" s="4">
        <f t="shared" si="41"/>
        <v>163896.0008654574</v>
      </c>
      <c r="H326" s="4">
        <f t="shared" si="41"/>
        <v>196068.17881312128</v>
      </c>
      <c r="I326" s="4">
        <f t="shared" si="41"/>
        <v>232633.75524383062</v>
      </c>
      <c r="J326" s="4">
        <f t="shared" si="41"/>
        <v>276207.13281165482</v>
      </c>
      <c r="K326" s="4">
        <f t="shared" si="41"/>
        <v>343796.95407065499</v>
      </c>
      <c r="L326" s="4">
        <f t="shared" si="41"/>
        <v>478297.45291070163</v>
      </c>
      <c r="M326" s="4">
        <f t="shared" si="41"/>
        <v>665404.54124746076</v>
      </c>
      <c r="N326" s="4">
        <f t="shared" si="41"/>
        <v>977840.68371136987</v>
      </c>
      <c r="O326" s="4">
        <f t="shared" si="41"/>
        <v>1407065.4982991358</v>
      </c>
      <c r="P326" s="4">
        <f t="shared" si="41"/>
        <v>1810639.1162718018</v>
      </c>
      <c r="Q326" s="4">
        <f t="shared" si="41"/>
        <v>2358894.3781327754</v>
      </c>
      <c r="R326" s="4">
        <f t="shared" si="41"/>
        <v>2941016.6720757755</v>
      </c>
      <c r="S326" s="4">
        <f t="shared" si="41"/>
        <v>3963212.0490906686</v>
      </c>
      <c r="T326" s="4">
        <f t="shared" si="41"/>
        <v>5039588.6673157606</v>
      </c>
      <c r="U326" s="4">
        <f t="shared" si="41"/>
        <v>6192864.7842967566</v>
      </c>
      <c r="V326" s="4">
        <f t="shared" si="41"/>
        <v>7013721.1063430812</v>
      </c>
      <c r="W326" s="4">
        <f t="shared" si="41"/>
        <v>7737712.3075258741</v>
      </c>
    </row>
    <row r="327" spans="2:23">
      <c r="B327" t="s">
        <v>12</v>
      </c>
      <c r="C327" s="4">
        <f t="shared" ref="C327:W327" si="42">C19-C274</f>
        <v>159658.86552955178</v>
      </c>
      <c r="D327" s="4">
        <f t="shared" si="42"/>
        <v>210366.25677641146</v>
      </c>
      <c r="E327" s="4">
        <f t="shared" si="42"/>
        <v>257263.23128147799</v>
      </c>
      <c r="F327" s="4">
        <f t="shared" si="42"/>
        <v>310278.50900917151</v>
      </c>
      <c r="G327" s="4">
        <f t="shared" si="42"/>
        <v>420480.08846898179</v>
      </c>
      <c r="H327" s="4">
        <f t="shared" si="42"/>
        <v>526787.10949238518</v>
      </c>
      <c r="I327" s="4">
        <f t="shared" si="42"/>
        <v>660999.12252232747</v>
      </c>
      <c r="J327" s="4">
        <f t="shared" si="42"/>
        <v>813800.43994086049</v>
      </c>
      <c r="K327" s="4">
        <f t="shared" si="42"/>
        <v>1051747.1421874438</v>
      </c>
      <c r="L327" s="4">
        <f t="shared" si="42"/>
        <v>1484938.6366641424</v>
      </c>
      <c r="M327" s="4">
        <f t="shared" si="42"/>
        <v>2194132.9198370054</v>
      </c>
      <c r="N327" s="4">
        <f t="shared" si="42"/>
        <v>3354537.0403759931</v>
      </c>
      <c r="O327" s="4">
        <f t="shared" si="42"/>
        <v>4856682.6535886433</v>
      </c>
      <c r="P327" s="4">
        <f t="shared" si="42"/>
        <v>6184985.5156082856</v>
      </c>
      <c r="Q327" s="4">
        <f t="shared" si="42"/>
        <v>8065618.5015566209</v>
      </c>
      <c r="R327" s="4">
        <f t="shared" si="42"/>
        <v>9927475.8693640083</v>
      </c>
      <c r="S327" s="4">
        <f t="shared" si="42"/>
        <v>12619986.056519179</v>
      </c>
      <c r="T327" s="4">
        <f t="shared" si="42"/>
        <v>16032983.544288583</v>
      </c>
      <c r="U327" s="4">
        <f t="shared" si="42"/>
        <v>19465303.571213923</v>
      </c>
      <c r="V327" s="4">
        <f t="shared" si="42"/>
        <v>21490485.978387602</v>
      </c>
      <c r="W327" s="4">
        <f t="shared" si="42"/>
        <v>24469817.172117848</v>
      </c>
    </row>
    <row r="328" spans="2:23">
      <c r="B328" t="s">
        <v>13</v>
      </c>
      <c r="C328" s="4">
        <f t="shared" ref="C328:W328" si="43">C20-C275</f>
        <v>300560.14328128571</v>
      </c>
      <c r="D328" s="4">
        <f t="shared" si="43"/>
        <v>406025.74735855177</v>
      </c>
      <c r="E328" s="4">
        <f t="shared" si="43"/>
        <v>512218.57608212234</v>
      </c>
      <c r="F328" s="4">
        <f t="shared" si="43"/>
        <v>660374.06993376848</v>
      </c>
      <c r="G328" s="4">
        <f t="shared" si="43"/>
        <v>911531.0182347073</v>
      </c>
      <c r="H328" s="4">
        <f t="shared" si="43"/>
        <v>1240056.2547329701</v>
      </c>
      <c r="I328" s="4">
        <f t="shared" si="43"/>
        <v>1585157.4050701384</v>
      </c>
      <c r="J328" s="4">
        <f t="shared" si="43"/>
        <v>2023217.0975923454</v>
      </c>
      <c r="K328" s="4">
        <f t="shared" si="43"/>
        <v>2650884.0888055488</v>
      </c>
      <c r="L328" s="4">
        <f t="shared" si="43"/>
        <v>3908988.7370331641</v>
      </c>
      <c r="M328" s="4">
        <f t="shared" si="43"/>
        <v>6020519.9175411388</v>
      </c>
      <c r="N328" s="4">
        <f t="shared" si="43"/>
        <v>8995804.9355114009</v>
      </c>
      <c r="O328" s="4">
        <f t="shared" si="43"/>
        <v>12918388.566345727</v>
      </c>
      <c r="P328" s="4">
        <f t="shared" si="43"/>
        <v>16874707.006599113</v>
      </c>
      <c r="Q328" s="4">
        <f t="shared" si="43"/>
        <v>21705792.554662049</v>
      </c>
      <c r="R328" s="4">
        <f t="shared" si="43"/>
        <v>27486897.936124437</v>
      </c>
      <c r="S328" s="4">
        <f t="shared" si="43"/>
        <v>35631537.509165436</v>
      </c>
      <c r="T328" s="4">
        <f t="shared" si="43"/>
        <v>44988821.174858466</v>
      </c>
      <c r="U328" s="4">
        <f t="shared" si="43"/>
        <v>54918304.424651109</v>
      </c>
      <c r="V328" s="4">
        <f t="shared" si="43"/>
        <v>61603734.689216636</v>
      </c>
      <c r="W328" s="4">
        <f t="shared" si="43"/>
        <v>74202228.552883059</v>
      </c>
    </row>
    <row r="329" spans="2:23">
      <c r="B329" t="s">
        <v>14</v>
      </c>
      <c r="C329" s="4">
        <f t="shared" ref="C329:W329" si="44">C21-C276</f>
        <v>46824.853052540479</v>
      </c>
      <c r="D329" s="4">
        <f t="shared" si="44"/>
        <v>62012.42893031866</v>
      </c>
      <c r="E329" s="4">
        <f t="shared" si="44"/>
        <v>77644.753765340836</v>
      </c>
      <c r="F329" s="4">
        <f t="shared" si="44"/>
        <v>101054.17523108916</v>
      </c>
      <c r="G329" s="4">
        <f t="shared" si="44"/>
        <v>138659.50260238242</v>
      </c>
      <c r="H329" s="4">
        <f t="shared" si="44"/>
        <v>175513.56484319593</v>
      </c>
      <c r="I329" s="4">
        <f t="shared" si="44"/>
        <v>222098.0130539829</v>
      </c>
      <c r="J329" s="4">
        <f t="shared" si="44"/>
        <v>281135.43206760183</v>
      </c>
      <c r="K329" s="4">
        <f t="shared" si="44"/>
        <v>365860.10842258361</v>
      </c>
      <c r="L329" s="4">
        <f t="shared" si="44"/>
        <v>520494.51275948703</v>
      </c>
      <c r="M329" s="4">
        <f t="shared" si="44"/>
        <v>762918.75518372946</v>
      </c>
      <c r="N329" s="4">
        <f t="shared" si="44"/>
        <v>1149627.9735073864</v>
      </c>
      <c r="O329" s="4">
        <f t="shared" si="44"/>
        <v>1679798.7811474525</v>
      </c>
      <c r="P329" s="4">
        <f t="shared" si="44"/>
        <v>2122870.9146202207</v>
      </c>
      <c r="Q329" s="4">
        <f t="shared" si="44"/>
        <v>2825832.7022706238</v>
      </c>
      <c r="R329" s="4">
        <f t="shared" si="44"/>
        <v>3611211.2797951745</v>
      </c>
      <c r="S329" s="4">
        <f t="shared" si="44"/>
        <v>4732796.0285120141</v>
      </c>
      <c r="T329" s="4">
        <f t="shared" si="44"/>
        <v>6076376.6182250911</v>
      </c>
      <c r="U329" s="4">
        <f t="shared" si="44"/>
        <v>7355853.2568845944</v>
      </c>
      <c r="V329" s="4">
        <f t="shared" si="44"/>
        <v>8212842.4266464738</v>
      </c>
      <c r="W329" s="4">
        <f t="shared" si="44"/>
        <v>9542593.727837678</v>
      </c>
    </row>
    <row r="330" spans="2:23">
      <c r="B330" t="s">
        <v>15</v>
      </c>
      <c r="C330" s="4">
        <f t="shared" ref="C330:W330" si="45">C22-C277</f>
        <v>39498.51550010217</v>
      </c>
      <c r="D330" s="4">
        <f t="shared" si="45"/>
        <v>51506.737345690141</v>
      </c>
      <c r="E330" s="4">
        <f t="shared" si="45"/>
        <v>64428.497589941464</v>
      </c>
      <c r="F330" s="4">
        <f t="shared" si="45"/>
        <v>80066.83254600747</v>
      </c>
      <c r="G330" s="4">
        <f t="shared" si="45"/>
        <v>113759.57111776232</v>
      </c>
      <c r="H330" s="4">
        <f t="shared" si="45"/>
        <v>141412.13804046012</v>
      </c>
      <c r="I330" s="4">
        <f t="shared" si="45"/>
        <v>178747.00996478068</v>
      </c>
      <c r="J330" s="4">
        <f t="shared" si="45"/>
        <v>219249.21567920377</v>
      </c>
      <c r="K330" s="4">
        <f t="shared" si="45"/>
        <v>283178.87322250672</v>
      </c>
      <c r="L330" s="4">
        <f t="shared" si="45"/>
        <v>397317.08196603082</v>
      </c>
      <c r="M330" s="4">
        <f t="shared" si="45"/>
        <v>585157.40507013805</v>
      </c>
      <c r="N330" s="4">
        <f t="shared" si="45"/>
        <v>867500.87146755145</v>
      </c>
      <c r="O330" s="4">
        <f t="shared" si="45"/>
        <v>1214224.7544865555</v>
      </c>
      <c r="P330" s="4">
        <f t="shared" si="45"/>
        <v>1538639.0681908333</v>
      </c>
      <c r="Q330" s="4">
        <f t="shared" si="45"/>
        <v>2054553.8687149158</v>
      </c>
      <c r="R330" s="4">
        <f t="shared" si="45"/>
        <v>2641309.9659827151</v>
      </c>
      <c r="S330" s="4">
        <f t="shared" si="45"/>
        <v>3345780.2940151221</v>
      </c>
      <c r="T330" s="4">
        <f t="shared" si="45"/>
        <v>4243794.5500222379</v>
      </c>
      <c r="U330" s="4">
        <f t="shared" si="45"/>
        <v>5223997.2113038348</v>
      </c>
      <c r="V330" s="4">
        <f t="shared" si="45"/>
        <v>5603013.4746913798</v>
      </c>
      <c r="W330" s="4">
        <f t="shared" si="45"/>
        <v>6804094.0944550624</v>
      </c>
    </row>
    <row r="331" spans="2:23">
      <c r="B331" t="s">
        <v>16</v>
      </c>
      <c r="C331" s="4">
        <f t="shared" ref="C331:W331" si="46">C23-C278</f>
        <v>185730.77061772023</v>
      </c>
      <c r="D331" s="4">
        <f t="shared" si="46"/>
        <v>241624.896325412</v>
      </c>
      <c r="E331" s="4">
        <f t="shared" si="46"/>
        <v>298216.19607418898</v>
      </c>
      <c r="F331" s="4">
        <f t="shared" si="46"/>
        <v>375428.22112437349</v>
      </c>
      <c r="G331" s="4">
        <f t="shared" si="46"/>
        <v>525801.44964119571</v>
      </c>
      <c r="H331" s="4">
        <f t="shared" si="46"/>
        <v>694806.0533939153</v>
      </c>
      <c r="I331" s="4">
        <f t="shared" si="46"/>
        <v>855955.42894233903</v>
      </c>
      <c r="J331" s="4">
        <f t="shared" si="46"/>
        <v>1093709.8073155193</v>
      </c>
      <c r="K331" s="4">
        <f t="shared" si="46"/>
        <v>1376263.6279494672</v>
      </c>
      <c r="L331" s="4">
        <f t="shared" si="46"/>
        <v>1938889.0892262571</v>
      </c>
      <c r="M331" s="4">
        <f t="shared" si="46"/>
        <v>2899829.3125623544</v>
      </c>
      <c r="N331" s="4">
        <f t="shared" si="46"/>
        <v>4133154.2317262269</v>
      </c>
      <c r="O331" s="4">
        <f t="shared" si="46"/>
        <v>5465207.4092772231</v>
      </c>
      <c r="P331" s="4">
        <f t="shared" si="46"/>
        <v>6740711.3579267496</v>
      </c>
      <c r="Q331" s="4">
        <f t="shared" si="46"/>
        <v>8611505.7757263239</v>
      </c>
      <c r="R331" s="4">
        <f t="shared" si="46"/>
        <v>10780889.017104805</v>
      </c>
      <c r="S331" s="4">
        <f t="shared" si="46"/>
        <v>13619601.408772374</v>
      </c>
      <c r="T331" s="4">
        <f t="shared" si="46"/>
        <v>16767618.66984001</v>
      </c>
      <c r="U331" s="4">
        <f t="shared" si="46"/>
        <v>20088108.374502666</v>
      </c>
      <c r="V331" s="4">
        <f t="shared" si="46"/>
        <v>21715342.63700071</v>
      </c>
      <c r="W331" s="4">
        <f t="shared" si="46"/>
        <v>24825478.105129037</v>
      </c>
    </row>
    <row r="332" spans="2:23">
      <c r="B332" t="s">
        <v>17</v>
      </c>
      <c r="C332" s="4">
        <f t="shared" ref="C332:W332" si="47">C24-C279</f>
        <v>21991.032899402599</v>
      </c>
      <c r="D332" s="4">
        <f t="shared" si="47"/>
        <v>29311.360330797059</v>
      </c>
      <c r="E332" s="4">
        <f t="shared" si="47"/>
        <v>36090.776868246125</v>
      </c>
      <c r="F332" s="4">
        <f t="shared" si="47"/>
        <v>44288.58197204092</v>
      </c>
      <c r="G332" s="4">
        <f t="shared" si="47"/>
        <v>60059.139591071376</v>
      </c>
      <c r="H332" s="4">
        <f t="shared" si="47"/>
        <v>74753.885543254859</v>
      </c>
      <c r="I332" s="4">
        <f t="shared" si="47"/>
        <v>90079.694205041291</v>
      </c>
      <c r="J332" s="4">
        <f t="shared" si="47"/>
        <v>108464.65447814119</v>
      </c>
      <c r="K332" s="4">
        <f t="shared" si="47"/>
        <v>135528.22953854292</v>
      </c>
      <c r="L332" s="4">
        <f t="shared" si="47"/>
        <v>186079.35763826288</v>
      </c>
      <c r="M332" s="4">
        <f t="shared" si="47"/>
        <v>267672.76092940517</v>
      </c>
      <c r="N332" s="4">
        <f t="shared" si="47"/>
        <v>403399.32446239464</v>
      </c>
      <c r="O332" s="4">
        <f t="shared" si="47"/>
        <v>597406.03175747953</v>
      </c>
      <c r="P332" s="4">
        <f t="shared" si="47"/>
        <v>776856.22588438937</v>
      </c>
      <c r="Q332" s="4">
        <f t="shared" si="47"/>
        <v>1042485.5456588896</v>
      </c>
      <c r="R332" s="4">
        <f t="shared" si="47"/>
        <v>1287986.9700575769</v>
      </c>
      <c r="S332" s="4">
        <f t="shared" si="47"/>
        <v>1617059.1275708294</v>
      </c>
      <c r="T332" s="4">
        <f t="shared" si="47"/>
        <v>2049793.8528481962</v>
      </c>
      <c r="U332" s="4">
        <f t="shared" si="47"/>
        <v>2542377.3634801009</v>
      </c>
      <c r="V332" s="4">
        <f t="shared" si="47"/>
        <v>2818656.6177442814</v>
      </c>
      <c r="W332" s="4">
        <f t="shared" si="47"/>
        <v>3351562.0304592932</v>
      </c>
    </row>
    <row r="333" spans="2:23">
      <c r="B333" t="s">
        <v>18</v>
      </c>
      <c r="C333" s="4">
        <f t="shared" ref="C333:W333" si="48">C25-C280</f>
        <v>6406.7890327311188</v>
      </c>
      <c r="D333" s="4">
        <f t="shared" si="48"/>
        <v>8137.7038933564127</v>
      </c>
      <c r="E333" s="4">
        <f t="shared" si="48"/>
        <v>9562.1025807459773</v>
      </c>
      <c r="F333" s="4">
        <f t="shared" si="48"/>
        <v>11665.644946089214</v>
      </c>
      <c r="G333" s="4">
        <f t="shared" si="48"/>
        <v>14911.11030976164</v>
      </c>
      <c r="H333" s="4">
        <f t="shared" si="48"/>
        <v>19244.407582368709</v>
      </c>
      <c r="I333" s="4">
        <f t="shared" si="48"/>
        <v>25398.771531258641</v>
      </c>
      <c r="J333" s="4">
        <f t="shared" si="48"/>
        <v>31577.175964323924</v>
      </c>
      <c r="K333" s="4">
        <f t="shared" si="48"/>
        <v>39973.315062565358</v>
      </c>
      <c r="L333" s="4">
        <f t="shared" si="48"/>
        <v>56639.380717127649</v>
      </c>
      <c r="M333" s="4">
        <f t="shared" si="48"/>
        <v>82627.144110682391</v>
      </c>
      <c r="N333" s="4">
        <f t="shared" si="48"/>
        <v>124457.58657579364</v>
      </c>
      <c r="O333" s="4">
        <f t="shared" si="48"/>
        <v>183404.85377375502</v>
      </c>
      <c r="P333" s="4">
        <f t="shared" si="48"/>
        <v>246643.34739701659</v>
      </c>
      <c r="Q333" s="4">
        <f t="shared" si="48"/>
        <v>338081.32895796525</v>
      </c>
      <c r="R333" s="4">
        <f t="shared" si="48"/>
        <v>415389.5159448511</v>
      </c>
      <c r="S333" s="4">
        <f t="shared" si="48"/>
        <v>525783.41927806428</v>
      </c>
      <c r="T333" s="4">
        <f t="shared" si="48"/>
        <v>648738.47559289844</v>
      </c>
      <c r="U333" s="4">
        <f t="shared" si="48"/>
        <v>813487.91364658088</v>
      </c>
      <c r="V333" s="4">
        <f t="shared" si="48"/>
        <v>947116.94493527105</v>
      </c>
      <c r="W333" s="4">
        <f t="shared" si="48"/>
        <v>1118567.6679528325</v>
      </c>
    </row>
    <row r="334" spans="2:23">
      <c r="B334" t="s">
        <v>19</v>
      </c>
      <c r="C334" s="4">
        <f>SUM(C316:C333)</f>
        <v>2559379.9959131181</v>
      </c>
      <c r="D334" s="4">
        <f t="shared" ref="D334:W334" si="49">SUM(D316:D333)</f>
        <v>3375764.7879028283</v>
      </c>
      <c r="E334" s="4">
        <f t="shared" si="49"/>
        <v>4181872.2729075775</v>
      </c>
      <c r="F334" s="4">
        <f t="shared" si="49"/>
        <v>5184672.9893140057</v>
      </c>
      <c r="G334" s="4">
        <f t="shared" si="49"/>
        <v>7013426.6104119355</v>
      </c>
      <c r="H334" s="4">
        <f t="shared" si="49"/>
        <v>8949184.4265743494</v>
      </c>
      <c r="I334" s="4">
        <f t="shared" si="49"/>
        <v>11168908.441816021</v>
      </c>
      <c r="J334" s="4">
        <f t="shared" si="49"/>
        <v>14018126.525068214</v>
      </c>
      <c r="K334" s="4">
        <f t="shared" si="49"/>
        <v>18026534.684408545</v>
      </c>
      <c r="L334" s="4">
        <f t="shared" si="49"/>
        <v>25513895.399853352</v>
      </c>
      <c r="M334" s="4">
        <f t="shared" si="49"/>
        <v>37815484.638130613</v>
      </c>
      <c r="N334" s="4">
        <f t="shared" si="49"/>
        <v>56651034.341831647</v>
      </c>
      <c r="O334" s="4">
        <f t="shared" si="49"/>
        <v>80521390.020795032</v>
      </c>
      <c r="P334" s="4">
        <f t="shared" si="49"/>
        <v>103561417.42694698</v>
      </c>
      <c r="Q334" s="4">
        <f t="shared" si="49"/>
        <v>134936100.39306191</v>
      </c>
      <c r="R334" s="4">
        <f t="shared" si="49"/>
        <v>168478447.70593676</v>
      </c>
      <c r="S334" s="4">
        <f t="shared" si="49"/>
        <v>217129379.8757107</v>
      </c>
      <c r="T334" s="4">
        <f t="shared" si="49"/>
        <v>274444111.88441336</v>
      </c>
      <c r="U334" s="4">
        <f t="shared" si="49"/>
        <v>333976794.92264968</v>
      </c>
      <c r="V334" s="4">
        <f t="shared" si="49"/>
        <v>367772252.4731648</v>
      </c>
      <c r="W334" s="4">
        <f t="shared" si="49"/>
        <v>426113717.50027043</v>
      </c>
    </row>
    <row r="337" spans="2:23">
      <c r="B337" s="2" t="s">
        <v>279</v>
      </c>
    </row>
    <row r="339" spans="2:23">
      <c r="C339" s="3">
        <v>1955</v>
      </c>
      <c r="D339" s="3">
        <v>1957</v>
      </c>
      <c r="E339" s="3">
        <v>1959</v>
      </c>
      <c r="F339" s="3">
        <v>1961</v>
      </c>
      <c r="G339" s="3">
        <v>1963</v>
      </c>
      <c r="H339" s="3">
        <v>1965</v>
      </c>
      <c r="I339" s="3">
        <v>1967</v>
      </c>
      <c r="J339" s="3">
        <v>1969</v>
      </c>
      <c r="K339" s="3">
        <v>1971</v>
      </c>
      <c r="L339" s="3">
        <v>1973</v>
      </c>
      <c r="M339" s="3">
        <v>1975</v>
      </c>
      <c r="N339" s="3">
        <v>1977</v>
      </c>
      <c r="O339" s="3">
        <v>1979</v>
      </c>
      <c r="P339" s="3">
        <v>1981</v>
      </c>
      <c r="Q339" s="3">
        <v>1983</v>
      </c>
      <c r="R339" s="3">
        <v>1985</v>
      </c>
      <c r="S339" s="3">
        <v>1987</v>
      </c>
      <c r="T339" s="3">
        <v>1989</v>
      </c>
      <c r="U339" s="3">
        <v>1991</v>
      </c>
      <c r="V339" s="3">
        <v>1993</v>
      </c>
      <c r="W339" s="3">
        <v>1995</v>
      </c>
    </row>
    <row r="340" spans="2:23">
      <c r="B340" t="s">
        <v>1</v>
      </c>
      <c r="C340" s="4">
        <v>181644.8611940266</v>
      </c>
      <c r="D340" s="4">
        <v>244048.96897090826</v>
      </c>
      <c r="E340" s="4">
        <v>302686.44496570906</v>
      </c>
      <c r="F340" s="4">
        <v>381787.04285081639</v>
      </c>
      <c r="G340" s="4">
        <v>511037.36332341074</v>
      </c>
      <c r="H340" s="4">
        <v>657905.84712346876</v>
      </c>
      <c r="I340" s="4">
        <v>842364.94296402496</v>
      </c>
      <c r="J340" s="4">
        <v>1053682.7605354034</v>
      </c>
      <c r="K340" s="4">
        <v>1350311.2735987364</v>
      </c>
      <c r="L340" s="4">
        <v>1912370.03025174</v>
      </c>
      <c r="M340" s="4">
        <v>2852876.3949783957</v>
      </c>
      <c r="N340" s="4">
        <v>4448025.0276869182</v>
      </c>
      <c r="O340" s="4">
        <v>6419966.9874757081</v>
      </c>
      <c r="P340" s="4">
        <v>8444126.0767960269</v>
      </c>
      <c r="Q340" s="4">
        <v>11200287.199698087</v>
      </c>
      <c r="R340" s="4">
        <v>13810676.396787798</v>
      </c>
      <c r="S340" s="4">
        <v>17499233.524683762</v>
      </c>
      <c r="T340" s="4">
        <v>22038514.280194018</v>
      </c>
      <c r="U340" s="4">
        <v>27020539.524937339</v>
      </c>
      <c r="V340" s="4">
        <v>30596341.320907835</v>
      </c>
      <c r="W340" s="4">
        <v>33381175.705830574</v>
      </c>
    </row>
    <row r="341" spans="2:23">
      <c r="B341" t="s">
        <v>2</v>
      </c>
      <c r="C341" s="4">
        <v>47276.499918570342</v>
      </c>
      <c r="D341" s="4">
        <v>64054.439247459813</v>
      </c>
      <c r="E341" s="4">
        <v>80017.734814318756</v>
      </c>
      <c r="F341" s="4">
        <v>103261.65651250073</v>
      </c>
      <c r="G341" s="4">
        <v>140392.93133481458</v>
      </c>
      <c r="H341" s="4">
        <v>181031.58231722907</v>
      </c>
      <c r="I341" s="4">
        <v>228731.63106609529</v>
      </c>
      <c r="J341" s="4">
        <v>276914.10923399741</v>
      </c>
      <c r="K341" s="4">
        <v>347998.80063174682</v>
      </c>
      <c r="L341" s="4">
        <v>491635.26003781031</v>
      </c>
      <c r="M341" s="4">
        <v>735740.19878248661</v>
      </c>
      <c r="N341" s="4">
        <v>1157581.4142521804</v>
      </c>
      <c r="O341" s="4">
        <v>1692357.5092027592</v>
      </c>
      <c r="P341" s="4">
        <v>2270116.4570475859</v>
      </c>
      <c r="Q341" s="4">
        <v>2993999.678190351</v>
      </c>
      <c r="R341" s="4">
        <v>3674303.7035930203</v>
      </c>
      <c r="S341" s="4">
        <v>4622791.6370855616</v>
      </c>
      <c r="T341" s="4">
        <v>5762959.3879920486</v>
      </c>
      <c r="U341" s="4">
        <v>7051088.0625835322</v>
      </c>
      <c r="V341" s="4">
        <v>8010458.9887245167</v>
      </c>
      <c r="W341" s="4">
        <v>8774860.1762102284</v>
      </c>
    </row>
    <row r="342" spans="2:23">
      <c r="B342" t="s">
        <v>3</v>
      </c>
      <c r="C342" s="4">
        <v>49584.768803523679</v>
      </c>
      <c r="D342" s="4">
        <v>66425.582488225744</v>
      </c>
      <c r="E342" s="4">
        <v>84795.999568780026</v>
      </c>
      <c r="F342" s="4">
        <v>111178.68625875091</v>
      </c>
      <c r="G342" s="4">
        <v>147910.37302849645</v>
      </c>
      <c r="H342" s="4">
        <v>185920.3341544595</v>
      </c>
      <c r="I342" s="4">
        <v>232518.15877325917</v>
      </c>
      <c r="J342" s="4">
        <v>281956.25306221854</v>
      </c>
      <c r="K342" s="4">
        <v>351651.49403740896</v>
      </c>
      <c r="L342" s="4">
        <v>494120.85619299236</v>
      </c>
      <c r="M342" s="4">
        <v>754658.96492638916</v>
      </c>
      <c r="N342" s="4">
        <v>1175928.6984377443</v>
      </c>
      <c r="O342" s="4">
        <v>1683034.5150213111</v>
      </c>
      <c r="P342" s="4">
        <v>2199910.2074467065</v>
      </c>
      <c r="Q342" s="4">
        <v>2918282.6362476987</v>
      </c>
      <c r="R342" s="4">
        <v>3560290.1050247801</v>
      </c>
      <c r="S342" s="4">
        <v>4357838.9296860881</v>
      </c>
      <c r="T342" s="4">
        <v>5125493.7527860831</v>
      </c>
      <c r="U342" s="4">
        <v>6122292.6270022597</v>
      </c>
      <c r="V342" s="4">
        <v>6654059.6989874281</v>
      </c>
      <c r="W342" s="4">
        <v>7301668.2962757843</v>
      </c>
    </row>
    <row r="343" spans="2:23">
      <c r="B343" t="s">
        <v>4</v>
      </c>
      <c r="C343" s="4">
        <v>21739.335567849328</v>
      </c>
      <c r="D343" s="4">
        <v>29289.533360202979</v>
      </c>
      <c r="E343" s="4">
        <v>37992.461990493073</v>
      </c>
      <c r="F343" s="4">
        <v>50388.688037531378</v>
      </c>
      <c r="G343" s="4">
        <v>69541.337337999896</v>
      </c>
      <c r="H343" s="4">
        <v>91777.659630461509</v>
      </c>
      <c r="I343" s="4">
        <v>120719.91912944813</v>
      </c>
      <c r="J343" s="4">
        <v>160085.51662090211</v>
      </c>
      <c r="K343" s="4">
        <v>213760.28370346816</v>
      </c>
      <c r="L343" s="4">
        <v>313485.3564090376</v>
      </c>
      <c r="M343" s="4">
        <v>472715.52412501676</v>
      </c>
      <c r="N343" s="4">
        <v>747243.99001385726</v>
      </c>
      <c r="O343" s="4">
        <v>1122804.0022972932</v>
      </c>
      <c r="P343" s="4">
        <v>1542444.6567513626</v>
      </c>
      <c r="Q343" s="4">
        <v>2157922.7077959268</v>
      </c>
      <c r="R343" s="4">
        <v>2796133.5126410211</v>
      </c>
      <c r="S343" s="4">
        <v>3622565.3501703795</v>
      </c>
      <c r="T343" s="4">
        <v>4464529.0121021736</v>
      </c>
      <c r="U343" s="4">
        <v>5362800.2186641032</v>
      </c>
      <c r="V343" s="4">
        <v>6191947.5306492709</v>
      </c>
      <c r="W343" s="4">
        <v>6724935.1892445618</v>
      </c>
    </row>
    <row r="344" spans="2:23">
      <c r="B344" t="s">
        <v>5</v>
      </c>
      <c r="C344" s="4">
        <v>30912.415198128165</v>
      </c>
      <c r="D344" s="4">
        <v>42849.967223882384</v>
      </c>
      <c r="E344" s="4">
        <v>54670.210338054196</v>
      </c>
      <c r="F344" s="4">
        <v>68306.600878471625</v>
      </c>
      <c r="G344" s="4">
        <v>96581.246338002515</v>
      </c>
      <c r="H344" s="4">
        <v>130469.43103608259</v>
      </c>
      <c r="I344" s="4">
        <v>177592.44832466485</v>
      </c>
      <c r="J344" s="4">
        <v>231474.83094845089</v>
      </c>
      <c r="K344" s="4">
        <v>315777.25291884289</v>
      </c>
      <c r="L344" s="4">
        <v>469433.83982776006</v>
      </c>
      <c r="M344" s="4">
        <v>694383.02304723451</v>
      </c>
      <c r="N344" s="4">
        <v>1124763.197328744</v>
      </c>
      <c r="O344" s="4">
        <v>1782909.5255720152</v>
      </c>
      <c r="P344" s="4">
        <v>2410050.3301809691</v>
      </c>
      <c r="Q344" s="4">
        <v>3203811.296645741</v>
      </c>
      <c r="R344" s="4">
        <v>3992349.6535191322</v>
      </c>
      <c r="S344" s="4">
        <v>5211547.821965606</v>
      </c>
      <c r="T344" s="4">
        <v>6511685.8504590811</v>
      </c>
      <c r="U344" s="4">
        <v>7836832.8355105128</v>
      </c>
      <c r="V344" s="4">
        <v>9001478.3780528158</v>
      </c>
      <c r="W344" s="4">
        <v>10627898.149535215</v>
      </c>
    </row>
    <row r="345" spans="2:23">
      <c r="B345" t="s">
        <v>6</v>
      </c>
      <c r="C345" s="4">
        <v>20960.281358400833</v>
      </c>
      <c r="D345" s="4">
        <v>28077.117855863435</v>
      </c>
      <c r="E345" s="4">
        <v>35435.062884367202</v>
      </c>
      <c r="F345" s="4">
        <v>45475.662985285104</v>
      </c>
      <c r="G345" s="4">
        <v>60989.367992604806</v>
      </c>
      <c r="H345" s="4">
        <v>79971.119294612421</v>
      </c>
      <c r="I345" s="4">
        <v>102302.56753597528</v>
      </c>
      <c r="J345" s="4">
        <v>124734.53352732769</v>
      </c>
      <c r="K345" s="4">
        <v>160030.63308875592</v>
      </c>
      <c r="L345" s="4">
        <v>221061.49934245247</v>
      </c>
      <c r="M345" s="4">
        <v>338191.68379050127</v>
      </c>
      <c r="N345" s="4">
        <v>531067.20163545175</v>
      </c>
      <c r="O345" s="4">
        <v>775081.01782029658</v>
      </c>
      <c r="P345" s="4">
        <v>1005213.0489635448</v>
      </c>
      <c r="Q345" s="4">
        <v>1313734.2412248077</v>
      </c>
      <c r="R345" s="4">
        <v>1594646.0730795336</v>
      </c>
      <c r="S345" s="4">
        <v>1963243.7305178884</v>
      </c>
      <c r="T345" s="4">
        <v>2419277.3425627798</v>
      </c>
      <c r="U345" s="4">
        <v>2841114.8714365237</v>
      </c>
      <c r="V345" s="4">
        <v>3181438.3963467269</v>
      </c>
      <c r="W345" s="4">
        <v>3465010.9535534051</v>
      </c>
    </row>
    <row r="346" spans="2:23">
      <c r="B346" t="s">
        <v>7</v>
      </c>
      <c r="C346" s="4">
        <v>102379.35829320259</v>
      </c>
      <c r="D346" s="4">
        <v>139756.58788328676</v>
      </c>
      <c r="E346" s="4">
        <v>175366.19433569952</v>
      </c>
      <c r="F346" s="4">
        <v>222838.83294537023</v>
      </c>
      <c r="G346" s="4">
        <v>306876.64506528672</v>
      </c>
      <c r="H346" s="4">
        <v>380210.72891536733</v>
      </c>
      <c r="I346" s="4">
        <v>471180.40694272838</v>
      </c>
      <c r="J346" s="4">
        <v>573134.30427986139</v>
      </c>
      <c r="K346" s="4">
        <v>703819.90025079565</v>
      </c>
      <c r="L346" s="4">
        <v>980606.70155539806</v>
      </c>
      <c r="M346" s="4">
        <v>1468809.0937358218</v>
      </c>
      <c r="N346" s="4">
        <v>2286814.3355967333</v>
      </c>
      <c r="O346" s="4">
        <v>3247713.0749811777</v>
      </c>
      <c r="P346" s="4">
        <v>4189549.5793783776</v>
      </c>
      <c r="Q346" s="4">
        <v>5477073.1529870201</v>
      </c>
      <c r="R346" s="4">
        <v>6785466.1225356236</v>
      </c>
      <c r="S346" s="4">
        <v>8490683.0472361781</v>
      </c>
      <c r="T346" s="4">
        <v>10606118.319680518</v>
      </c>
      <c r="U346" s="4">
        <v>12792732.897957124</v>
      </c>
      <c r="V346" s="4">
        <v>14568083.12710347</v>
      </c>
      <c r="W346" s="4">
        <v>15125377.900473677</v>
      </c>
    </row>
    <row r="347" spans="2:23">
      <c r="B347" t="s">
        <v>8</v>
      </c>
      <c r="C347" s="4">
        <v>57350.054015133399</v>
      </c>
      <c r="D347" s="4">
        <v>76417.59636357479</v>
      </c>
      <c r="E347" s="4">
        <v>94388.732384036644</v>
      </c>
      <c r="F347" s="4">
        <v>117203.70688021216</v>
      </c>
      <c r="G347" s="4">
        <v>157436.82939290605</v>
      </c>
      <c r="H347" s="4">
        <v>193576.44254773765</v>
      </c>
      <c r="I347" s="4">
        <v>239896.9905730162</v>
      </c>
      <c r="J347" s="4">
        <v>295660.52465773973</v>
      </c>
      <c r="K347" s="4">
        <v>376157.07842240401</v>
      </c>
      <c r="L347" s="4">
        <v>534363.44459830667</v>
      </c>
      <c r="M347" s="4">
        <v>796517.67139138503</v>
      </c>
      <c r="N347" s="4">
        <v>1229484.3784166784</v>
      </c>
      <c r="O347" s="4">
        <v>1729997.1543934552</v>
      </c>
      <c r="P347" s="4">
        <v>2206271.3948780773</v>
      </c>
      <c r="Q347" s="4">
        <v>2922957.0967358695</v>
      </c>
      <c r="R347" s="4">
        <v>3603463.5291747092</v>
      </c>
      <c r="S347" s="4">
        <v>4483984.9577140883</v>
      </c>
      <c r="T347" s="4">
        <v>5664489.2773084491</v>
      </c>
      <c r="U347" s="4">
        <v>6922819.5021250844</v>
      </c>
      <c r="V347" s="4">
        <v>8054478.5926810019</v>
      </c>
      <c r="W347" s="4">
        <v>9786745.6641386952</v>
      </c>
    </row>
    <row r="348" spans="2:23">
      <c r="B348" t="s">
        <v>9</v>
      </c>
      <c r="C348" s="4">
        <v>224685.89295587438</v>
      </c>
      <c r="D348" s="4">
        <v>299082.641032146</v>
      </c>
      <c r="E348" s="4">
        <v>377314.46965186571</v>
      </c>
      <c r="F348" s="4">
        <v>498760.33511794603</v>
      </c>
      <c r="G348" s="4">
        <v>676573.88530995534</v>
      </c>
      <c r="H348" s="4">
        <v>898245.65504300385</v>
      </c>
      <c r="I348" s="4">
        <v>1167090.3929426721</v>
      </c>
      <c r="J348" s="4">
        <v>1489596.7091747767</v>
      </c>
      <c r="K348" s="4">
        <v>1963252.7286584154</v>
      </c>
      <c r="L348" s="4">
        <v>2813274.3594442597</v>
      </c>
      <c r="M348" s="4">
        <v>4377804.8114088951</v>
      </c>
      <c r="N348" s="4">
        <v>6823269.068385181</v>
      </c>
      <c r="O348" s="4">
        <v>9898445.7658801526</v>
      </c>
      <c r="P348" s="4">
        <v>12978830.477220945</v>
      </c>
      <c r="Q348" s="4">
        <v>17224682.023664434</v>
      </c>
      <c r="R348" s="4">
        <v>21010838.543921772</v>
      </c>
      <c r="S348" s="4">
        <v>26279000.795034271</v>
      </c>
      <c r="T348" s="4">
        <v>33073991.305018008</v>
      </c>
      <c r="U348" s="4">
        <v>40333876.90274746</v>
      </c>
      <c r="V348" s="4">
        <v>45563657.221546553</v>
      </c>
      <c r="W348" s="4">
        <v>49557162.729149982</v>
      </c>
    </row>
    <row r="349" spans="2:23">
      <c r="B349" t="s">
        <v>10</v>
      </c>
      <c r="C349" s="4">
        <v>110685.39505799886</v>
      </c>
      <c r="D349" s="4">
        <v>148965.90576427415</v>
      </c>
      <c r="E349" s="4">
        <v>188919.25391101226</v>
      </c>
      <c r="F349" s="4">
        <v>242946.67377128333</v>
      </c>
      <c r="G349" s="4">
        <v>332047.07361827133</v>
      </c>
      <c r="H349" s="4">
        <v>431683.02883414819</v>
      </c>
      <c r="I349" s="4">
        <v>559756.50152849278</v>
      </c>
      <c r="J349" s="4">
        <v>709577.98886485328</v>
      </c>
      <c r="K349" s="4">
        <v>929168.645416499</v>
      </c>
      <c r="L349" s="4">
        <v>1342094.6618800112</v>
      </c>
      <c r="M349" s="4">
        <v>2069710.1975881895</v>
      </c>
      <c r="N349" s="4">
        <v>3290609.2090069423</v>
      </c>
      <c r="O349" s="4">
        <v>4817685.3508056644</v>
      </c>
      <c r="P349" s="4">
        <v>6512920.7080157856</v>
      </c>
      <c r="Q349" s="4">
        <v>8793913.7320244182</v>
      </c>
      <c r="R349" s="4">
        <v>10823148.024268469</v>
      </c>
      <c r="S349" s="4">
        <v>13674466.546593314</v>
      </c>
      <c r="T349" s="4">
        <v>17252070.568998601</v>
      </c>
      <c r="U349" s="4">
        <v>20912880.013601728</v>
      </c>
      <c r="V349" s="4">
        <v>23721593.975084107</v>
      </c>
      <c r="W349" s="4">
        <v>26050918.785222743</v>
      </c>
    </row>
    <row r="350" spans="2:23">
      <c r="B350" t="s">
        <v>11</v>
      </c>
      <c r="C350" s="4">
        <v>36581.211157191588</v>
      </c>
      <c r="D350" s="4">
        <v>48982.734687275311</v>
      </c>
      <c r="E350" s="4">
        <v>60465.600137431138</v>
      </c>
      <c r="F350" s="4">
        <v>74208.239440489124</v>
      </c>
      <c r="G350" s="4">
        <v>96380.49039759484</v>
      </c>
      <c r="H350" s="4">
        <v>120208.56587808813</v>
      </c>
      <c r="I350" s="4">
        <v>145200.93367586841</v>
      </c>
      <c r="J350" s="4">
        <v>174680.59253047852</v>
      </c>
      <c r="K350" s="4">
        <v>216670.02032617739</v>
      </c>
      <c r="L350" s="4">
        <v>304963.84086352488</v>
      </c>
      <c r="M350" s="4">
        <v>445818.19015029079</v>
      </c>
      <c r="N350" s="4">
        <v>672833.6292202007</v>
      </c>
      <c r="O350" s="4">
        <v>914518.85695702094</v>
      </c>
      <c r="P350" s="4">
        <v>1209757.8857439153</v>
      </c>
      <c r="Q350" s="4">
        <v>1606315.2069664078</v>
      </c>
      <c r="R350" s="4">
        <v>1983015.0521782653</v>
      </c>
      <c r="S350" s="4">
        <v>2508952.646698996</v>
      </c>
      <c r="T350" s="4">
        <v>3126162.9923628499</v>
      </c>
      <c r="U350" s="4">
        <v>3914946.3800142705</v>
      </c>
      <c r="V350" s="4">
        <v>4564351.7963570049</v>
      </c>
      <c r="W350" s="4">
        <v>4983467.8690918144</v>
      </c>
    </row>
    <row r="351" spans="2:23">
      <c r="B351" t="s">
        <v>12</v>
      </c>
      <c r="C351" s="4">
        <v>90553.540256658918</v>
      </c>
      <c r="D351" s="4">
        <v>123553.73818403091</v>
      </c>
      <c r="E351" s="4">
        <v>157844.732324774</v>
      </c>
      <c r="F351" s="4">
        <v>205256.32175084087</v>
      </c>
      <c r="G351" s="4">
        <v>284050.32464573934</v>
      </c>
      <c r="H351" s="4">
        <v>366106.54689558566</v>
      </c>
      <c r="I351" s="4">
        <v>471188.73024844733</v>
      </c>
      <c r="J351" s="4">
        <v>582476.22183018341</v>
      </c>
      <c r="K351" s="4">
        <v>770462.09525971091</v>
      </c>
      <c r="L351" s="4">
        <v>1116518.2880012481</v>
      </c>
      <c r="M351" s="4">
        <v>1659849.5093474076</v>
      </c>
      <c r="N351" s="4">
        <v>2630508.8640282764</v>
      </c>
      <c r="O351" s="4">
        <v>3722486.1224339083</v>
      </c>
      <c r="P351" s="4">
        <v>4747146.2516358458</v>
      </c>
      <c r="Q351" s="4">
        <v>6311961.7977674874</v>
      </c>
      <c r="R351" s="4">
        <v>7864715.565324543</v>
      </c>
      <c r="S351" s="4">
        <v>9679632.497339366</v>
      </c>
      <c r="T351" s="4">
        <v>11756809.210905133</v>
      </c>
      <c r="U351" s="4">
        <v>14051318.286632117</v>
      </c>
      <c r="V351" s="4">
        <v>15601837.71497274</v>
      </c>
      <c r="W351" s="4">
        <v>17029419.938075952</v>
      </c>
    </row>
    <row r="352" spans="2:23">
      <c r="B352" t="s">
        <v>13</v>
      </c>
      <c r="C352" s="4">
        <v>153630.57534267276</v>
      </c>
      <c r="D352" s="4">
        <v>208749.04326485092</v>
      </c>
      <c r="E352" s="4">
        <v>267042.22809737793</v>
      </c>
      <c r="F352" s="4">
        <v>351457.32045334508</v>
      </c>
      <c r="G352" s="4">
        <v>480715.35987678962</v>
      </c>
      <c r="H352" s="4">
        <v>686684.77774530253</v>
      </c>
      <c r="I352" s="4">
        <v>907907.27349130157</v>
      </c>
      <c r="J352" s="4">
        <v>1201263.419713476</v>
      </c>
      <c r="K352" s="4">
        <v>1593718.8792846892</v>
      </c>
      <c r="L352" s="4">
        <v>2432459.2491819016</v>
      </c>
      <c r="M352" s="4">
        <v>3865190.1112024318</v>
      </c>
      <c r="N352" s="4">
        <v>5952695.202317398</v>
      </c>
      <c r="O352" s="4">
        <v>8839690.6310794149</v>
      </c>
      <c r="P352" s="4">
        <v>11699658.031647313</v>
      </c>
      <c r="Q352" s="4">
        <v>15259115.010629397</v>
      </c>
      <c r="R352" s="4">
        <v>19003541.108270809</v>
      </c>
      <c r="S352" s="4">
        <v>24026745.765004501</v>
      </c>
      <c r="T352" s="4">
        <v>29983903.79908235</v>
      </c>
      <c r="U352" s="4">
        <v>36505892.251507014</v>
      </c>
      <c r="V352" s="4">
        <v>42681950.849418998</v>
      </c>
      <c r="W352" s="4">
        <v>48878911.064547122</v>
      </c>
    </row>
    <row r="353" spans="2:23">
      <c r="B353" t="s">
        <v>14</v>
      </c>
      <c r="C353" s="4">
        <v>26075.853489755737</v>
      </c>
      <c r="D353" s="4">
        <v>35782.578331078192</v>
      </c>
      <c r="E353" s="4">
        <v>44547.724983171174</v>
      </c>
      <c r="F353" s="4">
        <v>56802.297163455209</v>
      </c>
      <c r="G353" s="4">
        <v>77581.741685675486</v>
      </c>
      <c r="H353" s="4">
        <v>99941.612478184921</v>
      </c>
      <c r="I353" s="4">
        <v>129791.26832919299</v>
      </c>
      <c r="J353" s="4">
        <v>163073.86440260641</v>
      </c>
      <c r="K353" s="4">
        <v>216774.36818972137</v>
      </c>
      <c r="L353" s="4">
        <v>317830.38808746904</v>
      </c>
      <c r="M353" s="4">
        <v>479915.81554520613</v>
      </c>
      <c r="N353" s="4">
        <v>732880.09648872144</v>
      </c>
      <c r="O353" s="4">
        <v>1078053.7248739183</v>
      </c>
      <c r="P353" s="4">
        <v>1393555.4161053281</v>
      </c>
      <c r="Q353" s="4">
        <v>1859098.1065015369</v>
      </c>
      <c r="R353" s="4">
        <v>2320434.0815488878</v>
      </c>
      <c r="S353" s="4">
        <v>2943341.8395853844</v>
      </c>
      <c r="T353" s="4">
        <v>3668586.3059605383</v>
      </c>
      <c r="U353" s="4">
        <v>4501751.9317075536</v>
      </c>
      <c r="V353" s="4">
        <v>5281324.5833581099</v>
      </c>
      <c r="W353" s="4">
        <v>6131290.5703560449</v>
      </c>
    </row>
    <row r="354" spans="2:23">
      <c r="B354" t="s">
        <v>15</v>
      </c>
      <c r="C354" s="4">
        <v>18337.021230387247</v>
      </c>
      <c r="D354" s="4">
        <v>24681.070399753196</v>
      </c>
      <c r="E354" s="4">
        <v>30799.457086101633</v>
      </c>
      <c r="F354" s="4">
        <v>39208.852631002235</v>
      </c>
      <c r="G354" s="4">
        <v>54145.248163758726</v>
      </c>
      <c r="H354" s="4">
        <v>71215.258004583622</v>
      </c>
      <c r="I354" s="4">
        <v>94428.115564475782</v>
      </c>
      <c r="J354" s="4">
        <v>121318.68189416715</v>
      </c>
      <c r="K354" s="4">
        <v>158926.91652253977</v>
      </c>
      <c r="L354" s="4">
        <v>224454.64447338373</v>
      </c>
      <c r="M354" s="4">
        <v>335134.86592245777</v>
      </c>
      <c r="N354" s="4">
        <v>517990.6866687974</v>
      </c>
      <c r="O354" s="4">
        <v>746957.85788373335</v>
      </c>
      <c r="P354" s="4">
        <v>973709.78076523193</v>
      </c>
      <c r="Q354" s="4">
        <v>1305402.9293707306</v>
      </c>
      <c r="R354" s="4">
        <v>1674578.8794605944</v>
      </c>
      <c r="S354" s="4">
        <v>2093446.487333016</v>
      </c>
      <c r="T354" s="4">
        <v>2628974.0227961899</v>
      </c>
      <c r="U354" s="4">
        <v>3248906.9372723685</v>
      </c>
      <c r="V354" s="4">
        <v>3680129.9829528905</v>
      </c>
      <c r="W354" s="4">
        <v>4414174.5515183043</v>
      </c>
    </row>
    <row r="355" spans="2:23">
      <c r="B355" t="s">
        <v>16</v>
      </c>
      <c r="C355" s="4">
        <v>84967.42296521629</v>
      </c>
      <c r="D355" s="4">
        <v>111812.64351051961</v>
      </c>
      <c r="E355" s="4">
        <v>138386.72632837665</v>
      </c>
      <c r="F355" s="4">
        <v>180262.06657206314</v>
      </c>
      <c r="G355" s="4">
        <v>251211.31344357785</v>
      </c>
      <c r="H355" s="4">
        <v>341898.56065132597</v>
      </c>
      <c r="I355" s="4">
        <v>445336.33892601222</v>
      </c>
      <c r="J355" s="4">
        <v>569985.65397773427</v>
      </c>
      <c r="K355" s="4">
        <v>735943.73155039072</v>
      </c>
      <c r="L355" s="4">
        <v>1055294.3559215819</v>
      </c>
      <c r="M355" s="4">
        <v>1594444.1564259639</v>
      </c>
      <c r="N355" s="4">
        <v>2437815.4105550763</v>
      </c>
      <c r="O355" s="4">
        <v>3431598.1928846133</v>
      </c>
      <c r="P355" s="4">
        <v>4419761.2810406992</v>
      </c>
      <c r="Q355" s="4">
        <v>5751035.321113579</v>
      </c>
      <c r="R355" s="4">
        <v>7081901.90459718</v>
      </c>
      <c r="S355" s="4">
        <v>8726369.2553679962</v>
      </c>
      <c r="T355" s="4">
        <v>10614561.351960475</v>
      </c>
      <c r="U355" s="4">
        <v>12909451.973264787</v>
      </c>
      <c r="V355" s="4">
        <v>14577475.563921686</v>
      </c>
      <c r="W355" s="4">
        <v>15912541.044331502</v>
      </c>
    </row>
    <row r="356" spans="2:23">
      <c r="B356" t="s">
        <v>17</v>
      </c>
      <c r="C356" s="4">
        <v>10082.860369450173</v>
      </c>
      <c r="D356" s="4">
        <v>13692.173756045408</v>
      </c>
      <c r="E356" s="4">
        <v>17447.938096419879</v>
      </c>
      <c r="F356" s="4">
        <v>22362.163657885518</v>
      </c>
      <c r="G356" s="4">
        <v>29880.267702825549</v>
      </c>
      <c r="H356" s="4">
        <v>37973.400631391647</v>
      </c>
      <c r="I356" s="4">
        <v>48149.442661299952</v>
      </c>
      <c r="J356" s="4">
        <v>60206.880702857467</v>
      </c>
      <c r="K356" s="4">
        <v>76805.370037999615</v>
      </c>
      <c r="L356" s="4">
        <v>108166.91331984487</v>
      </c>
      <c r="M356" s="4">
        <v>160701.69443693847</v>
      </c>
      <c r="N356" s="4">
        <v>245338.07729102846</v>
      </c>
      <c r="O356" s="4">
        <v>354269.8561670098</v>
      </c>
      <c r="P356" s="4">
        <v>470877.74827895832</v>
      </c>
      <c r="Q356" s="4">
        <v>633389.32100793545</v>
      </c>
      <c r="R356" s="4">
        <v>775356.75628982123</v>
      </c>
      <c r="S356" s="4">
        <v>970545.01434129989</v>
      </c>
      <c r="T356" s="4">
        <v>1200801.1706219758</v>
      </c>
      <c r="U356" s="4">
        <v>1515762.9318037136</v>
      </c>
      <c r="V356" s="4">
        <v>1754994.4923979344</v>
      </c>
      <c r="W356" s="4">
        <v>2036556.1458334015</v>
      </c>
    </row>
    <row r="357" spans="2:23">
      <c r="B357" t="s">
        <v>18</v>
      </c>
      <c r="C357" s="4">
        <v>4412.4555170053027</v>
      </c>
      <c r="D357" s="4">
        <v>5451.773545597297</v>
      </c>
      <c r="E357" s="4">
        <v>6293.5010306558688</v>
      </c>
      <c r="F357" s="4">
        <v>7598.2860745141516</v>
      </c>
      <c r="G357" s="4">
        <v>9483.8081401723939</v>
      </c>
      <c r="H357" s="4">
        <v>12514.723300697457</v>
      </c>
      <c r="I357" s="4">
        <v>16909.598786529197</v>
      </c>
      <c r="J357" s="4">
        <v>21423.62119297115</v>
      </c>
      <c r="K357" s="4">
        <v>27215.401610311754</v>
      </c>
      <c r="L357" s="4">
        <v>39128.602812718251</v>
      </c>
      <c r="M357" s="4">
        <v>58386.068357772398</v>
      </c>
      <c r="N357" s="4">
        <v>91599.89596663753</v>
      </c>
      <c r="O357" s="4">
        <v>132993.61606037588</v>
      </c>
      <c r="P357" s="4">
        <v>186163.10279157228</v>
      </c>
      <c r="Q357" s="4">
        <v>265398.3328882957</v>
      </c>
      <c r="R357" s="4">
        <v>322421.28161369695</v>
      </c>
      <c r="S357" s="4">
        <v>392496.32234341849</v>
      </c>
      <c r="T357" s="4">
        <v>480401.59847791877</v>
      </c>
      <c r="U357" s="4">
        <v>604850.35042611638</v>
      </c>
      <c r="V357" s="4">
        <v>710765.9369841204</v>
      </c>
      <c r="W357" s="4">
        <v>820147.4550632718</v>
      </c>
    </row>
    <row r="358" spans="2:23">
      <c r="B358" t="s">
        <v>19</v>
      </c>
      <c r="C358" s="4">
        <f>SUM(C340:C357)</f>
        <v>1271859.8026910461</v>
      </c>
      <c r="D358" s="4">
        <f t="shared" ref="D358:W358" si="50">SUM(D340:D357)</f>
        <v>1711674.0958689752</v>
      </c>
      <c r="E358" s="4">
        <f t="shared" si="50"/>
        <v>2154414.4729286451</v>
      </c>
      <c r="F358" s="4">
        <f t="shared" si="50"/>
        <v>2779303.4339817627</v>
      </c>
      <c r="G358" s="4">
        <f t="shared" si="50"/>
        <v>3782835.6067978824</v>
      </c>
      <c r="H358" s="4">
        <f t="shared" si="50"/>
        <v>4967335.2744817296</v>
      </c>
      <c r="I358" s="4">
        <f t="shared" si="50"/>
        <v>6401065.6614635047</v>
      </c>
      <c r="J358" s="4">
        <f t="shared" si="50"/>
        <v>8091246.4671500055</v>
      </c>
      <c r="K358" s="4">
        <f t="shared" si="50"/>
        <v>10508444.873508612</v>
      </c>
      <c r="L358" s="4">
        <f t="shared" si="50"/>
        <v>15171262.292201439</v>
      </c>
      <c r="M358" s="4">
        <f t="shared" si="50"/>
        <v>23160847.975162786</v>
      </c>
      <c r="N358" s="4">
        <f t="shared" si="50"/>
        <v>36096448.383296564</v>
      </c>
      <c r="O358" s="4">
        <f t="shared" si="50"/>
        <v>52390563.761789829</v>
      </c>
      <c r="P358" s="4">
        <f t="shared" si="50"/>
        <v>68860062.434688255</v>
      </c>
      <c r="Q358" s="4">
        <f t="shared" si="50"/>
        <v>91198379.791459724</v>
      </c>
      <c r="R358" s="4">
        <f t="shared" si="50"/>
        <v>112677280.29382963</v>
      </c>
      <c r="S358" s="4">
        <f t="shared" si="50"/>
        <v>141546886.16870108</v>
      </c>
      <c r="T358" s="4">
        <f t="shared" si="50"/>
        <v>176379329.5492692</v>
      </c>
      <c r="U358" s="4">
        <f t="shared" si="50"/>
        <v>214449858.49919358</v>
      </c>
      <c r="V358" s="4">
        <f t="shared" si="50"/>
        <v>244396368.15044722</v>
      </c>
      <c r="W358" s="4">
        <f t="shared" si="50"/>
        <v>271002262.18845224</v>
      </c>
    </row>
    <row r="361" spans="2:23">
      <c r="B361" s="17" t="s">
        <v>285</v>
      </c>
    </row>
    <row r="362" spans="2:23">
      <c r="C362" s="3">
        <v>1955</v>
      </c>
      <c r="D362" s="3">
        <v>1957</v>
      </c>
      <c r="E362" s="3">
        <v>1959</v>
      </c>
      <c r="F362" s="3">
        <v>1961</v>
      </c>
      <c r="G362" s="3">
        <v>1963</v>
      </c>
      <c r="H362" s="3">
        <v>1965</v>
      </c>
      <c r="I362" s="3">
        <v>1967</v>
      </c>
      <c r="J362" s="3">
        <v>1969</v>
      </c>
      <c r="K362" s="3">
        <v>1971</v>
      </c>
      <c r="L362" s="3">
        <v>1973</v>
      </c>
      <c r="M362" s="3">
        <v>1975</v>
      </c>
      <c r="N362" s="3">
        <v>1977</v>
      </c>
      <c r="O362" s="3">
        <v>1979</v>
      </c>
      <c r="P362" s="3">
        <v>1981</v>
      </c>
      <c r="Q362" s="3">
        <v>1983</v>
      </c>
      <c r="R362" s="3">
        <v>1985</v>
      </c>
      <c r="S362" s="3">
        <v>1987</v>
      </c>
      <c r="T362" s="3">
        <v>1989</v>
      </c>
      <c r="U362" s="3">
        <v>1991</v>
      </c>
      <c r="V362" s="3">
        <v>1993</v>
      </c>
      <c r="W362" s="3">
        <v>1995</v>
      </c>
    </row>
    <row r="363" spans="2:23">
      <c r="B363" t="s">
        <v>1</v>
      </c>
      <c r="C363">
        <f>C340/C236</f>
        <v>1.3698573119987902</v>
      </c>
      <c r="D363">
        <f t="shared" ref="D363:W363" si="51">D340/D236</f>
        <v>1.3679995873460751</v>
      </c>
      <c r="E363">
        <f t="shared" si="51"/>
        <v>1.3765213554558851</v>
      </c>
      <c r="F363">
        <f t="shared" si="51"/>
        <v>1.3622701402881332</v>
      </c>
      <c r="G363">
        <f t="shared" si="51"/>
        <v>1.3475991367882629</v>
      </c>
      <c r="H363">
        <f t="shared" si="51"/>
        <v>1.3100482566747504</v>
      </c>
      <c r="I363">
        <f t="shared" si="51"/>
        <v>1.3021696991658047</v>
      </c>
      <c r="J363">
        <f t="shared" si="51"/>
        <v>1.2910304336210936</v>
      </c>
      <c r="K363">
        <f t="shared" si="51"/>
        <v>1.2849464773748891</v>
      </c>
      <c r="L363">
        <f t="shared" si="51"/>
        <v>1.2734846447535051</v>
      </c>
      <c r="M363">
        <f t="shared" si="51"/>
        <v>1.2619365410563186</v>
      </c>
      <c r="N363">
        <f t="shared" si="51"/>
        <v>1.2522213123674379</v>
      </c>
      <c r="O363">
        <f t="shared" si="51"/>
        <v>1.2603552040783461</v>
      </c>
      <c r="P363">
        <f t="shared" si="51"/>
        <v>1.2608242395160032</v>
      </c>
      <c r="Q363">
        <f t="shared" si="51"/>
        <v>1.2719179847259394</v>
      </c>
      <c r="R363">
        <f t="shared" si="51"/>
        <v>1.2705312808003106</v>
      </c>
      <c r="S363">
        <f t="shared" si="51"/>
        <v>1.2757739616088519</v>
      </c>
      <c r="T363">
        <f t="shared" si="51"/>
        <v>1.2645373112537441</v>
      </c>
      <c r="U363">
        <f t="shared" si="51"/>
        <v>1.2520457139425181</v>
      </c>
      <c r="V363">
        <f t="shared" si="51"/>
        <v>1.2649736203949602</v>
      </c>
      <c r="W363">
        <f t="shared" si="51"/>
        <v>1.2689973521789444</v>
      </c>
    </row>
    <row r="364" spans="2:23">
      <c r="B364" t="s">
        <v>2</v>
      </c>
      <c r="C364">
        <f t="shared" ref="C364:W364" si="52">C341/C237</f>
        <v>1.5840007481778582</v>
      </c>
      <c r="D364">
        <f t="shared" si="52"/>
        <v>1.5959511723012652</v>
      </c>
      <c r="E364">
        <f t="shared" si="52"/>
        <v>1.6284039658531362</v>
      </c>
      <c r="F364">
        <f t="shared" si="52"/>
        <v>1.6219478882742324</v>
      </c>
      <c r="G364">
        <f t="shared" si="52"/>
        <v>1.6338685229820562</v>
      </c>
      <c r="H364">
        <f t="shared" si="52"/>
        <v>1.5586608463355485</v>
      </c>
      <c r="I364">
        <f t="shared" si="52"/>
        <v>1.5338441547059214</v>
      </c>
      <c r="J364">
        <f t="shared" si="52"/>
        <v>1.5009000905273273</v>
      </c>
      <c r="K364">
        <f t="shared" si="52"/>
        <v>1.5001328680738335</v>
      </c>
      <c r="L364">
        <f t="shared" si="52"/>
        <v>1.4410249863765476</v>
      </c>
      <c r="M364">
        <f t="shared" si="52"/>
        <v>1.3974049828729929</v>
      </c>
      <c r="N364">
        <f t="shared" si="52"/>
        <v>1.3591417828662791</v>
      </c>
      <c r="O364">
        <f t="shared" si="52"/>
        <v>1.3323645869075258</v>
      </c>
      <c r="P364">
        <f t="shared" si="52"/>
        <v>1.3112848353491393</v>
      </c>
      <c r="Q364">
        <f t="shared" si="52"/>
        <v>1.3207722463044271</v>
      </c>
      <c r="R364">
        <f t="shared" si="52"/>
        <v>1.3253511911004003</v>
      </c>
      <c r="S364">
        <f t="shared" si="52"/>
        <v>1.321255914427609</v>
      </c>
      <c r="T364">
        <f t="shared" si="52"/>
        <v>1.314194537958205</v>
      </c>
      <c r="U364">
        <f t="shared" si="52"/>
        <v>1.2995742367354119</v>
      </c>
      <c r="V364">
        <f t="shared" si="52"/>
        <v>1.3055858744418145</v>
      </c>
      <c r="W364">
        <f t="shared" si="52"/>
        <v>1.3074817561273429</v>
      </c>
    </row>
    <row r="365" spans="2:23">
      <c r="B365" t="s">
        <v>3</v>
      </c>
      <c r="C365">
        <f t="shared" ref="C365:W365" si="53">C342/C238</f>
        <v>1.4136756926221883</v>
      </c>
      <c r="D365">
        <f t="shared" si="53"/>
        <v>1.4396622336701743</v>
      </c>
      <c r="E365">
        <f t="shared" si="53"/>
        <v>1.47953724667062</v>
      </c>
      <c r="F365">
        <f t="shared" si="53"/>
        <v>1.4765786152497229</v>
      </c>
      <c r="G365">
        <f t="shared" si="53"/>
        <v>1.5159674341948632</v>
      </c>
      <c r="H365">
        <f t="shared" si="53"/>
        <v>1.4760254183902994</v>
      </c>
      <c r="I365">
        <f t="shared" si="53"/>
        <v>1.4435733718525185</v>
      </c>
      <c r="J365">
        <f t="shared" si="53"/>
        <v>1.4313391848306778</v>
      </c>
      <c r="K365">
        <f t="shared" si="53"/>
        <v>1.4316446569993961</v>
      </c>
      <c r="L365">
        <f t="shared" si="53"/>
        <v>1.4305190837021025</v>
      </c>
      <c r="M365">
        <f t="shared" si="53"/>
        <v>1.4029260411861433</v>
      </c>
      <c r="N365">
        <f t="shared" si="53"/>
        <v>1.3886406036825139</v>
      </c>
      <c r="O365">
        <f t="shared" si="53"/>
        <v>1.3901991759898322</v>
      </c>
      <c r="P365">
        <f t="shared" si="53"/>
        <v>1.3362474665740425</v>
      </c>
      <c r="Q365">
        <f t="shared" si="53"/>
        <v>1.3565061453127798</v>
      </c>
      <c r="R365">
        <f t="shared" si="53"/>
        <v>1.3698698987705795</v>
      </c>
      <c r="S365">
        <f t="shared" si="53"/>
        <v>1.3636179453200361</v>
      </c>
      <c r="T365">
        <f t="shared" si="53"/>
        <v>1.3608278537878922</v>
      </c>
      <c r="U365">
        <f t="shared" si="53"/>
        <v>1.3282616470357183</v>
      </c>
      <c r="V365">
        <f t="shared" si="53"/>
        <v>1.3213457340172601</v>
      </c>
      <c r="W365">
        <f t="shared" si="53"/>
        <v>1.3050761425976394</v>
      </c>
    </row>
    <row r="366" spans="2:23">
      <c r="B366" t="s">
        <v>4</v>
      </c>
      <c r="C366">
        <f t="shared" ref="C366:W366" si="54">C343/C239</f>
        <v>1.5027507635198081</v>
      </c>
      <c r="D366">
        <f t="shared" si="54"/>
        <v>1.5243566774071733</v>
      </c>
      <c r="E366">
        <f t="shared" si="54"/>
        <v>1.5436907889499829</v>
      </c>
      <c r="F366">
        <f t="shared" si="54"/>
        <v>1.5158149064929842</v>
      </c>
      <c r="G366">
        <f t="shared" si="54"/>
        <v>1.5107331184646102</v>
      </c>
      <c r="H366">
        <f t="shared" si="54"/>
        <v>1.4536428058328386</v>
      </c>
      <c r="I366">
        <f t="shared" si="54"/>
        <v>1.4090567845859248</v>
      </c>
      <c r="J366">
        <f t="shared" si="54"/>
        <v>1.3707281169455239</v>
      </c>
      <c r="K366">
        <f t="shared" si="54"/>
        <v>1.3544066475356151</v>
      </c>
      <c r="L366">
        <f t="shared" si="54"/>
        <v>1.3273169583294941</v>
      </c>
      <c r="M366">
        <f t="shared" si="54"/>
        <v>1.3016672767408364</v>
      </c>
      <c r="N366">
        <f t="shared" si="54"/>
        <v>1.2866968013665361</v>
      </c>
      <c r="O366">
        <f t="shared" si="54"/>
        <v>1.2973262135249781</v>
      </c>
      <c r="P366">
        <f t="shared" si="54"/>
        <v>1.2932480544338398</v>
      </c>
      <c r="Q366">
        <f t="shared" si="54"/>
        <v>1.3121569394637072</v>
      </c>
      <c r="R366">
        <f t="shared" si="54"/>
        <v>1.2944693732798993</v>
      </c>
      <c r="S366">
        <f t="shared" si="54"/>
        <v>1.2842295684679408</v>
      </c>
      <c r="T366">
        <f t="shared" si="54"/>
        <v>1.2691701308195436</v>
      </c>
      <c r="U366">
        <f t="shared" si="54"/>
        <v>1.2544688014399767</v>
      </c>
      <c r="V366">
        <f t="shared" si="54"/>
        <v>1.259370691792401</v>
      </c>
      <c r="W366">
        <f t="shared" si="54"/>
        <v>1.300728829842992</v>
      </c>
    </row>
    <row r="367" spans="2:23">
      <c r="B367" t="s">
        <v>5</v>
      </c>
      <c r="C367">
        <f t="shared" ref="C367:W367" si="55">C344/C240</f>
        <v>1.5190174586992771</v>
      </c>
      <c r="D367">
        <f t="shared" si="55"/>
        <v>1.560436560847646</v>
      </c>
      <c r="E367">
        <f t="shared" si="55"/>
        <v>1.599218990384579</v>
      </c>
      <c r="F367">
        <f t="shared" si="55"/>
        <v>1.5441932192616004</v>
      </c>
      <c r="G367">
        <f t="shared" si="55"/>
        <v>1.5376296290493623</v>
      </c>
      <c r="H367">
        <f t="shared" si="55"/>
        <v>1.4680656490410251</v>
      </c>
      <c r="I367">
        <f t="shared" si="55"/>
        <v>1.3994268106534542</v>
      </c>
      <c r="J367">
        <f t="shared" si="55"/>
        <v>1.3673023012705532</v>
      </c>
      <c r="K367">
        <f t="shared" si="55"/>
        <v>1.3317005627858922</v>
      </c>
      <c r="L367">
        <f t="shared" si="55"/>
        <v>1.316709691058356</v>
      </c>
      <c r="M367">
        <f t="shared" si="55"/>
        <v>1.3225079116852734</v>
      </c>
      <c r="N367">
        <f t="shared" si="55"/>
        <v>1.2892137704822224</v>
      </c>
      <c r="O367">
        <f t="shared" si="55"/>
        <v>1.2759245601995075</v>
      </c>
      <c r="P367">
        <f t="shared" si="55"/>
        <v>1.2756316441627429</v>
      </c>
      <c r="Q367">
        <f t="shared" si="55"/>
        <v>1.2877346461937011</v>
      </c>
      <c r="R367">
        <f t="shared" si="55"/>
        <v>1.2762295304478128</v>
      </c>
      <c r="S367">
        <f t="shared" si="55"/>
        <v>1.2623980490407041</v>
      </c>
      <c r="T367">
        <f t="shared" si="55"/>
        <v>1.2564881088483122</v>
      </c>
      <c r="U367">
        <f t="shared" si="55"/>
        <v>1.2397947665381037</v>
      </c>
      <c r="V367">
        <f t="shared" si="55"/>
        <v>1.2319369714435735</v>
      </c>
      <c r="W367">
        <f t="shared" si="55"/>
        <v>1.2288695569597095</v>
      </c>
    </row>
    <row r="368" spans="2:23">
      <c r="B368" t="s">
        <v>6</v>
      </c>
      <c r="C368">
        <f t="shared" ref="C368:W368" si="56">C345/C241</f>
        <v>1.4322371146196637</v>
      </c>
      <c r="D368">
        <f t="shared" si="56"/>
        <v>1.4603436485044365</v>
      </c>
      <c r="E368">
        <f t="shared" si="56"/>
        <v>1.5086740975123647</v>
      </c>
      <c r="F368">
        <f t="shared" si="56"/>
        <v>1.536347951567441</v>
      </c>
      <c r="G368">
        <f t="shared" si="56"/>
        <v>1.5571239807913984</v>
      </c>
      <c r="H368">
        <f t="shared" si="56"/>
        <v>1.5306654382783138</v>
      </c>
      <c r="I368">
        <f t="shared" si="56"/>
        <v>1.5066131175465376</v>
      </c>
      <c r="J368">
        <f t="shared" si="56"/>
        <v>1.4780002916591612</v>
      </c>
      <c r="K368">
        <f t="shared" si="56"/>
        <v>1.4809152901616098</v>
      </c>
      <c r="L368">
        <f t="shared" si="56"/>
        <v>1.4761624043662278</v>
      </c>
      <c r="M368">
        <f t="shared" si="56"/>
        <v>1.4569887237297414</v>
      </c>
      <c r="N368">
        <f t="shared" si="56"/>
        <v>1.4594699294945208</v>
      </c>
      <c r="O368">
        <f t="shared" si="56"/>
        <v>1.4376784266911313</v>
      </c>
      <c r="P368">
        <f t="shared" si="56"/>
        <v>1.3730451709589233</v>
      </c>
      <c r="Q368">
        <f t="shared" si="56"/>
        <v>1.4058216150574057</v>
      </c>
      <c r="R368">
        <f t="shared" si="56"/>
        <v>1.3986946562679829</v>
      </c>
      <c r="S368">
        <f t="shared" si="56"/>
        <v>1.4123050474763585</v>
      </c>
      <c r="T368">
        <f t="shared" si="56"/>
        <v>1.4146779547399169</v>
      </c>
      <c r="U368">
        <f t="shared" si="56"/>
        <v>1.3796414877345016</v>
      </c>
      <c r="V368">
        <f t="shared" si="56"/>
        <v>1.3743556158857266</v>
      </c>
      <c r="W368">
        <f t="shared" si="56"/>
        <v>1.3523266635655904</v>
      </c>
    </row>
    <row r="369" spans="2:23">
      <c r="B369" t="s">
        <v>7</v>
      </c>
      <c r="C369">
        <f t="shared" ref="C369:W369" si="57">C346/C242</f>
        <v>1.762857488251351</v>
      </c>
      <c r="D369">
        <f t="shared" si="57"/>
        <v>1.8049786254403903</v>
      </c>
      <c r="E369">
        <f t="shared" si="57"/>
        <v>1.8668253109878246</v>
      </c>
      <c r="F369">
        <f t="shared" si="57"/>
        <v>1.8962441598960964</v>
      </c>
      <c r="G369">
        <f t="shared" si="57"/>
        <v>1.933064945325691</v>
      </c>
      <c r="H369">
        <f t="shared" si="57"/>
        <v>1.8149455571870641</v>
      </c>
      <c r="I369">
        <f t="shared" si="57"/>
        <v>1.7603247527746719</v>
      </c>
      <c r="J369">
        <f t="shared" si="57"/>
        <v>1.7218866121105958</v>
      </c>
      <c r="K369">
        <f t="shared" si="57"/>
        <v>1.6812740000162072</v>
      </c>
      <c r="L369">
        <f t="shared" si="57"/>
        <v>1.619526791850677</v>
      </c>
      <c r="M369">
        <f t="shared" si="57"/>
        <v>1.5784055716179912</v>
      </c>
      <c r="N369">
        <f t="shared" si="57"/>
        <v>1.5223957413950171</v>
      </c>
      <c r="O369">
        <f t="shared" si="57"/>
        <v>1.4851559370449863</v>
      </c>
      <c r="P369">
        <f t="shared" si="57"/>
        <v>1.4297982239665972</v>
      </c>
      <c r="Q369">
        <f t="shared" si="57"/>
        <v>1.452351253895237</v>
      </c>
      <c r="R369">
        <f t="shared" si="57"/>
        <v>1.451474950007601</v>
      </c>
      <c r="S369">
        <f t="shared" si="57"/>
        <v>1.4446015897709656</v>
      </c>
      <c r="T369">
        <f t="shared" si="57"/>
        <v>1.4447909806778476</v>
      </c>
      <c r="U369">
        <f t="shared" si="57"/>
        <v>1.4070768972181438</v>
      </c>
      <c r="V369">
        <f t="shared" si="57"/>
        <v>1.4044957299960297</v>
      </c>
      <c r="W369">
        <f t="shared" si="57"/>
        <v>1.4078229909998794</v>
      </c>
    </row>
    <row r="370" spans="2:23">
      <c r="B370" t="s">
        <v>8</v>
      </c>
      <c r="C370">
        <f t="shared" ref="C370:W370" si="58">C347/C243</f>
        <v>1.6454985492950482</v>
      </c>
      <c r="D370">
        <f t="shared" si="58"/>
        <v>1.6605482811218173</v>
      </c>
      <c r="E370">
        <f t="shared" si="58"/>
        <v>1.6827347719329606</v>
      </c>
      <c r="F370">
        <f t="shared" si="58"/>
        <v>1.6963340268763905</v>
      </c>
      <c r="G370">
        <f t="shared" si="58"/>
        <v>1.7173857139820405</v>
      </c>
      <c r="H370">
        <f t="shared" si="58"/>
        <v>1.6554487032148375</v>
      </c>
      <c r="I370">
        <f t="shared" si="58"/>
        <v>1.6249593174353474</v>
      </c>
      <c r="J370">
        <f t="shared" si="58"/>
        <v>1.5742510818171038</v>
      </c>
      <c r="K370">
        <f t="shared" si="58"/>
        <v>1.5207695699280794</v>
      </c>
      <c r="L370">
        <f t="shared" si="58"/>
        <v>1.4698152798421891</v>
      </c>
      <c r="M370">
        <f t="shared" si="58"/>
        <v>1.4380515117582329</v>
      </c>
      <c r="N370">
        <f t="shared" si="58"/>
        <v>1.4157905183522674</v>
      </c>
      <c r="O370">
        <f t="shared" si="58"/>
        <v>1.4096135048501217</v>
      </c>
      <c r="P370">
        <f t="shared" si="58"/>
        <v>1.3961399906751648</v>
      </c>
      <c r="Q370">
        <f t="shared" si="58"/>
        <v>1.4020224037358147</v>
      </c>
      <c r="R370">
        <f t="shared" si="58"/>
        <v>1.3936942734996203</v>
      </c>
      <c r="S370">
        <f t="shared" si="58"/>
        <v>1.4052205119219636</v>
      </c>
      <c r="T370">
        <f t="shared" si="58"/>
        <v>1.4002607596600176</v>
      </c>
      <c r="U370">
        <f t="shared" si="58"/>
        <v>1.3747629328499407</v>
      </c>
      <c r="V370">
        <f t="shared" si="58"/>
        <v>1.3918933257187649</v>
      </c>
      <c r="W370">
        <f t="shared" si="58"/>
        <v>1.4306363398198245</v>
      </c>
    </row>
    <row r="371" spans="2:23">
      <c r="B371" t="s">
        <v>9</v>
      </c>
      <c r="C371">
        <f t="shared" ref="C371:W371" si="59">C348/C244</f>
        <v>1.3162196593795064</v>
      </c>
      <c r="D371">
        <f t="shared" si="59"/>
        <v>1.3170433069758269</v>
      </c>
      <c r="E371">
        <f t="shared" si="59"/>
        <v>1.322822759592392</v>
      </c>
      <c r="F371">
        <f t="shared" si="59"/>
        <v>1.3068160105653994</v>
      </c>
      <c r="G371">
        <f t="shared" si="59"/>
        <v>1.3086925270135927</v>
      </c>
      <c r="H371">
        <f t="shared" si="59"/>
        <v>1.2852959775026465</v>
      </c>
      <c r="I371">
        <f t="shared" si="59"/>
        <v>1.2723511320208849</v>
      </c>
      <c r="J371">
        <f t="shared" si="59"/>
        <v>1.2580416223091826</v>
      </c>
      <c r="K371">
        <f t="shared" si="59"/>
        <v>1.2539116141374418</v>
      </c>
      <c r="L371">
        <f t="shared" si="59"/>
        <v>1.2447234810774177</v>
      </c>
      <c r="M371">
        <f t="shared" si="59"/>
        <v>1.2260344063877875</v>
      </c>
      <c r="N371">
        <f t="shared" si="59"/>
        <v>1.2160116526824392</v>
      </c>
      <c r="O371">
        <f t="shared" si="59"/>
        <v>1.2223011524190792</v>
      </c>
      <c r="P371">
        <f t="shared" si="59"/>
        <v>1.2353430008814652</v>
      </c>
      <c r="Q371">
        <f t="shared" si="59"/>
        <v>1.2477859406743788</v>
      </c>
      <c r="R371">
        <f t="shared" si="59"/>
        <v>1.2512430906823881</v>
      </c>
      <c r="S371">
        <f t="shared" si="59"/>
        <v>1.2563829975856444</v>
      </c>
      <c r="T371">
        <f t="shared" si="59"/>
        <v>1.2510327503212182</v>
      </c>
      <c r="U371">
        <f t="shared" si="59"/>
        <v>1.2448700652357425</v>
      </c>
      <c r="V371">
        <f t="shared" si="59"/>
        <v>1.2518034734177987</v>
      </c>
      <c r="W371">
        <f t="shared" si="59"/>
        <v>1.2481571312569837</v>
      </c>
    </row>
    <row r="372" spans="2:23">
      <c r="B372" t="s">
        <v>10</v>
      </c>
      <c r="C372">
        <f t="shared" ref="C372:W372" si="60">C349/C245</f>
        <v>1.4581551973175138</v>
      </c>
      <c r="D372">
        <f t="shared" si="60"/>
        <v>1.472542846749912</v>
      </c>
      <c r="E372">
        <f t="shared" si="60"/>
        <v>1.4713311636977009</v>
      </c>
      <c r="F372">
        <f t="shared" si="60"/>
        <v>1.4494737974078007</v>
      </c>
      <c r="G372">
        <f t="shared" si="60"/>
        <v>1.4248719345708385</v>
      </c>
      <c r="H372">
        <f t="shared" si="60"/>
        <v>1.3798365627156144</v>
      </c>
      <c r="I372">
        <f t="shared" si="60"/>
        <v>1.3588707927358117</v>
      </c>
      <c r="J372">
        <f t="shared" si="60"/>
        <v>1.3393971803381566</v>
      </c>
      <c r="K372">
        <f t="shared" si="60"/>
        <v>1.3235110925877664</v>
      </c>
      <c r="L372">
        <f t="shared" si="60"/>
        <v>1.2907026860232447</v>
      </c>
      <c r="M372">
        <f t="shared" si="60"/>
        <v>1.2696727511020562</v>
      </c>
      <c r="N372">
        <f t="shared" si="60"/>
        <v>1.2634477770697132</v>
      </c>
      <c r="O372">
        <f t="shared" si="60"/>
        <v>1.2669258613029866</v>
      </c>
      <c r="P372">
        <f t="shared" si="60"/>
        <v>1.2716582350819614</v>
      </c>
      <c r="Q372">
        <f t="shared" si="60"/>
        <v>1.2771773047326556</v>
      </c>
      <c r="R372">
        <f t="shared" si="60"/>
        <v>1.2748655857186175</v>
      </c>
      <c r="S372">
        <f t="shared" si="60"/>
        <v>1.2788949437100881</v>
      </c>
      <c r="T372">
        <f t="shared" si="60"/>
        <v>1.269565581117394</v>
      </c>
      <c r="U372">
        <f t="shared" si="60"/>
        <v>1.259592510212036</v>
      </c>
      <c r="V372">
        <f t="shared" si="60"/>
        <v>1.262123339185707</v>
      </c>
      <c r="W372">
        <f t="shared" si="60"/>
        <v>1.2545903892386685</v>
      </c>
    </row>
    <row r="373" spans="2:23">
      <c r="B373" t="s">
        <v>11</v>
      </c>
      <c r="C373">
        <f t="shared" ref="C373:W373" si="61">C350/C246</f>
        <v>1.6157688876029945</v>
      </c>
      <c r="D373">
        <f t="shared" si="61"/>
        <v>1.6062359664322015</v>
      </c>
      <c r="E373">
        <f t="shared" si="61"/>
        <v>1.6146091067993287</v>
      </c>
      <c r="F373">
        <f t="shared" si="61"/>
        <v>1.6224983084816322</v>
      </c>
      <c r="G373">
        <f t="shared" si="61"/>
        <v>1.6134786472778162</v>
      </c>
      <c r="H373">
        <f t="shared" si="61"/>
        <v>1.5684616093312085</v>
      </c>
      <c r="I373">
        <f t="shared" si="61"/>
        <v>1.5465976922471698</v>
      </c>
      <c r="J373">
        <f t="shared" si="61"/>
        <v>1.5297860449905887</v>
      </c>
      <c r="K373">
        <f t="shared" si="61"/>
        <v>1.5340137867321113</v>
      </c>
      <c r="L373">
        <f t="shared" si="61"/>
        <v>1.5125108389745574</v>
      </c>
      <c r="M373">
        <f t="shared" si="61"/>
        <v>1.4988766268533671</v>
      </c>
      <c r="N373">
        <f t="shared" si="61"/>
        <v>1.4707054155469299</v>
      </c>
      <c r="O373">
        <f t="shared" si="61"/>
        <v>1.429016768565762</v>
      </c>
      <c r="P373">
        <f t="shared" si="61"/>
        <v>1.3915243175164331</v>
      </c>
      <c r="Q373">
        <f t="shared" si="61"/>
        <v>1.3972551483226914</v>
      </c>
      <c r="R373">
        <f t="shared" si="61"/>
        <v>1.3957635547534923</v>
      </c>
      <c r="S373">
        <f t="shared" si="61"/>
        <v>1.3798008080518371</v>
      </c>
      <c r="T373">
        <f t="shared" si="61"/>
        <v>1.3748463804301636</v>
      </c>
      <c r="U373">
        <f t="shared" si="61"/>
        <v>1.3393515117437362</v>
      </c>
      <c r="V373">
        <f t="shared" si="61"/>
        <v>1.3407462087174438</v>
      </c>
      <c r="W373">
        <f t="shared" si="61"/>
        <v>1.3429722747796247</v>
      </c>
    </row>
    <row r="374" spans="2:23">
      <c r="B374" t="s">
        <v>12</v>
      </c>
      <c r="C374">
        <f t="shared" ref="C374:W374" si="62">C351/C247</f>
        <v>2.0363348221576496</v>
      </c>
      <c r="D374">
        <f t="shared" si="62"/>
        <v>2.1123728197172387</v>
      </c>
      <c r="E374">
        <f t="shared" si="62"/>
        <v>2.1760836550327158</v>
      </c>
      <c r="F374">
        <f t="shared" si="62"/>
        <v>2.2083270837914908</v>
      </c>
      <c r="G374">
        <f t="shared" si="62"/>
        <v>2.2636140292401925</v>
      </c>
      <c r="H374">
        <f t="shared" si="62"/>
        <v>2.132430298668659</v>
      </c>
      <c r="I374">
        <f t="shared" si="62"/>
        <v>2.0566423943105501</v>
      </c>
      <c r="J374">
        <f t="shared" si="62"/>
        <v>2.0036363168376448</v>
      </c>
      <c r="K374">
        <f t="shared" si="62"/>
        <v>1.917953682459077</v>
      </c>
      <c r="L374">
        <f t="shared" si="62"/>
        <v>1.8640679497027464</v>
      </c>
      <c r="M374">
        <f t="shared" si="62"/>
        <v>1.8641753941118586</v>
      </c>
      <c r="N374">
        <f t="shared" si="62"/>
        <v>1.7578492278690723</v>
      </c>
      <c r="O374">
        <f t="shared" si="62"/>
        <v>1.660592834399844</v>
      </c>
      <c r="P374">
        <f t="shared" si="62"/>
        <v>1.6061056685842021</v>
      </c>
      <c r="Q374">
        <f t="shared" si="62"/>
        <v>1.6803768299167687</v>
      </c>
      <c r="R374">
        <f t="shared" si="62"/>
        <v>1.7158153194058263</v>
      </c>
      <c r="S374">
        <f t="shared" si="62"/>
        <v>1.6928462833838815</v>
      </c>
      <c r="T374">
        <f t="shared" si="62"/>
        <v>1.6478798072632399</v>
      </c>
      <c r="U374">
        <f t="shared" si="62"/>
        <v>1.580894806004012</v>
      </c>
      <c r="V374">
        <f t="shared" si="62"/>
        <v>1.5318450161677042</v>
      </c>
      <c r="W374">
        <f t="shared" si="62"/>
        <v>1.5075685856024115</v>
      </c>
    </row>
    <row r="375" spans="2:23">
      <c r="B375" t="s">
        <v>13</v>
      </c>
      <c r="C375">
        <f t="shared" ref="C375:W375" si="63">C352/C248</f>
        <v>1.2068922053336142</v>
      </c>
      <c r="D375">
        <f t="shared" si="63"/>
        <v>1.2027466691829587</v>
      </c>
      <c r="E375">
        <f t="shared" si="63"/>
        <v>1.213593580361912</v>
      </c>
      <c r="F375">
        <f t="shared" si="63"/>
        <v>1.2073413383080474</v>
      </c>
      <c r="G375">
        <f t="shared" si="63"/>
        <v>1.206927703949835</v>
      </c>
      <c r="H375">
        <f t="shared" si="63"/>
        <v>1.1831776549710031</v>
      </c>
      <c r="I375">
        <f t="shared" si="63"/>
        <v>1.1774205737110186</v>
      </c>
      <c r="J375">
        <f t="shared" si="63"/>
        <v>1.165157310468844</v>
      </c>
      <c r="K375">
        <f t="shared" si="63"/>
        <v>1.1644571426944357</v>
      </c>
      <c r="L375">
        <f t="shared" si="63"/>
        <v>1.1547302090882321</v>
      </c>
      <c r="M375">
        <f t="shared" si="63"/>
        <v>1.1456898522668857</v>
      </c>
      <c r="N375">
        <f t="shared" si="63"/>
        <v>1.1469127104568595</v>
      </c>
      <c r="O375">
        <f t="shared" si="63"/>
        <v>1.1477163245494579</v>
      </c>
      <c r="P375">
        <f t="shared" si="63"/>
        <v>1.1547378050646933</v>
      </c>
      <c r="Q375">
        <f t="shared" si="63"/>
        <v>1.1621156484951574</v>
      </c>
      <c r="R375">
        <f t="shared" si="63"/>
        <v>1.1650331209205336</v>
      </c>
      <c r="S375">
        <f t="shared" si="63"/>
        <v>1.1688843200866985</v>
      </c>
      <c r="T375">
        <f t="shared" si="63"/>
        <v>1.1623414050778045</v>
      </c>
      <c r="U375">
        <f t="shared" si="63"/>
        <v>1.1553569008027387</v>
      </c>
      <c r="V375">
        <f t="shared" si="63"/>
        <v>1.1569861078873018</v>
      </c>
      <c r="W375">
        <f t="shared" si="63"/>
        <v>1.1605442023188914</v>
      </c>
    </row>
    <row r="376" spans="2:23">
      <c r="B376" t="s">
        <v>14</v>
      </c>
      <c r="C376">
        <f t="shared" ref="C376:W376" si="64">C353/C249</f>
        <v>1.4697347421227973</v>
      </c>
      <c r="D376">
        <f t="shared" si="64"/>
        <v>1.4865718047927032</v>
      </c>
      <c r="E376">
        <f t="shared" si="64"/>
        <v>1.4964905651221316</v>
      </c>
      <c r="F376">
        <f t="shared" si="64"/>
        <v>1.4524522845917716</v>
      </c>
      <c r="G376">
        <f t="shared" si="64"/>
        <v>1.4064628102105907</v>
      </c>
      <c r="H376">
        <f t="shared" si="64"/>
        <v>1.3685198859184655</v>
      </c>
      <c r="I376">
        <f t="shared" si="64"/>
        <v>1.346014084531358</v>
      </c>
      <c r="J376">
        <f t="shared" si="64"/>
        <v>1.3086966672691878</v>
      </c>
      <c r="K376">
        <f t="shared" si="64"/>
        <v>1.2891636294808413</v>
      </c>
      <c r="L376">
        <f t="shared" si="64"/>
        <v>1.274799965101888</v>
      </c>
      <c r="M376">
        <f t="shared" si="64"/>
        <v>1.2692130985997498</v>
      </c>
      <c r="N376">
        <f t="shared" si="64"/>
        <v>1.2627473669784237</v>
      </c>
      <c r="O376">
        <f t="shared" si="64"/>
        <v>1.2681111005865844</v>
      </c>
      <c r="P376">
        <f t="shared" si="64"/>
        <v>1.2719529080332275</v>
      </c>
      <c r="Q376">
        <f t="shared" si="64"/>
        <v>1.2771114927536331</v>
      </c>
      <c r="R376">
        <f t="shared" si="64"/>
        <v>1.2804926623637074</v>
      </c>
      <c r="S376">
        <f t="shared" si="64"/>
        <v>1.2905246502370433</v>
      </c>
      <c r="T376">
        <f t="shared" si="64"/>
        <v>1.2862416314486835</v>
      </c>
      <c r="U376">
        <f t="shared" si="64"/>
        <v>1.2708774776656329</v>
      </c>
      <c r="V376">
        <f t="shared" si="64"/>
        <v>1.2735229434622632</v>
      </c>
      <c r="W376">
        <f t="shared" si="64"/>
        <v>1.2684640115676373</v>
      </c>
    </row>
    <row r="377" spans="2:23">
      <c r="B377" t="s">
        <v>15</v>
      </c>
      <c r="C377">
        <f t="shared" ref="C377:W377" si="65">C354/C250</f>
        <v>1.5424790770673471</v>
      </c>
      <c r="D377">
        <f t="shared" si="65"/>
        <v>1.5697953285677886</v>
      </c>
      <c r="E377">
        <f t="shared" si="65"/>
        <v>1.5642852462540007</v>
      </c>
      <c r="F377">
        <f t="shared" si="65"/>
        <v>1.527107713918993</v>
      </c>
      <c r="G377">
        <f t="shared" si="65"/>
        <v>1.5065236222366485</v>
      </c>
      <c r="H377">
        <f t="shared" si="65"/>
        <v>1.4560361167793869</v>
      </c>
      <c r="I377">
        <f t="shared" si="65"/>
        <v>1.4172394404032893</v>
      </c>
      <c r="J377">
        <f t="shared" si="65"/>
        <v>1.3965497582429012</v>
      </c>
      <c r="K377">
        <f t="shared" si="65"/>
        <v>1.3712515003380681</v>
      </c>
      <c r="L377">
        <f t="shared" si="65"/>
        <v>1.3549363449315539</v>
      </c>
      <c r="M377">
        <f t="shared" si="65"/>
        <v>1.3067526668863438</v>
      </c>
      <c r="N377">
        <f t="shared" si="65"/>
        <v>1.2857500655220571</v>
      </c>
      <c r="O377">
        <f t="shared" si="65"/>
        <v>1.2924101549628018</v>
      </c>
      <c r="P377">
        <f t="shared" si="65"/>
        <v>1.2765268018406182</v>
      </c>
      <c r="Q377">
        <f t="shared" si="65"/>
        <v>1.2877490665410447</v>
      </c>
      <c r="R377">
        <f t="shared" si="65"/>
        <v>1.2846678966735081</v>
      </c>
      <c r="S377">
        <f t="shared" si="65"/>
        <v>1.2849160674971269</v>
      </c>
      <c r="T377">
        <f t="shared" si="65"/>
        <v>1.2771890325468391</v>
      </c>
      <c r="U377">
        <f t="shared" si="65"/>
        <v>1.2431558109208243</v>
      </c>
      <c r="V377">
        <f t="shared" si="65"/>
        <v>1.2447721808515693</v>
      </c>
      <c r="W377">
        <f t="shared" si="65"/>
        <v>1.2635208057571843</v>
      </c>
    </row>
    <row r="378" spans="2:23">
      <c r="B378" t="s">
        <v>16</v>
      </c>
      <c r="C378">
        <f t="shared" ref="C378:W378" si="66">C355/C251</f>
        <v>1.2415376866154806</v>
      </c>
      <c r="D378">
        <f t="shared" si="66"/>
        <v>1.250272748867024</v>
      </c>
      <c r="E378">
        <f t="shared" si="66"/>
        <v>1.2638242410051745</v>
      </c>
      <c r="F378">
        <f t="shared" si="66"/>
        <v>1.2589440987516494</v>
      </c>
      <c r="G378">
        <f t="shared" si="66"/>
        <v>1.2532019787912074</v>
      </c>
      <c r="H378">
        <f t="shared" si="66"/>
        <v>1.2264387269862782</v>
      </c>
      <c r="I378">
        <f t="shared" si="66"/>
        <v>1.2162521886404718</v>
      </c>
      <c r="J378">
        <f t="shared" si="66"/>
        <v>1.2068313272770448</v>
      </c>
      <c r="K378">
        <f t="shared" si="66"/>
        <v>1.2067797427563423</v>
      </c>
      <c r="L378">
        <f t="shared" si="66"/>
        <v>1.1947484551040608</v>
      </c>
      <c r="M378">
        <f t="shared" si="66"/>
        <v>1.1891649427639288</v>
      </c>
      <c r="N378">
        <f t="shared" si="66"/>
        <v>1.1848683584958957</v>
      </c>
      <c r="O378">
        <f t="shared" si="66"/>
        <v>1.1968111934394086</v>
      </c>
      <c r="P378">
        <f t="shared" si="66"/>
        <v>1.2048956969440203</v>
      </c>
      <c r="Q378">
        <f t="shared" si="66"/>
        <v>1.2163981427030786</v>
      </c>
      <c r="R378">
        <f t="shared" si="66"/>
        <v>1.2143318407117276</v>
      </c>
      <c r="S378">
        <f t="shared" si="66"/>
        <v>1.2186426355590561</v>
      </c>
      <c r="T378">
        <f t="shared" si="66"/>
        <v>1.2224097666755691</v>
      </c>
      <c r="U378">
        <f t="shared" si="66"/>
        <v>1.2143479863160251</v>
      </c>
      <c r="V378">
        <f t="shared" si="66"/>
        <v>1.2248540566474095</v>
      </c>
      <c r="W378">
        <f t="shared" si="66"/>
        <v>1.2285143279133408</v>
      </c>
    </row>
    <row r="379" spans="2:23">
      <c r="B379" t="s">
        <v>17</v>
      </c>
      <c r="C379">
        <f t="shared" ref="C379:W379" si="67">C356/C252</f>
        <v>1.8156350708131344</v>
      </c>
      <c r="D379">
        <f t="shared" si="67"/>
        <v>1.855200344115123</v>
      </c>
      <c r="E379">
        <f t="shared" si="67"/>
        <v>1.9036672971219135</v>
      </c>
      <c r="F379">
        <f t="shared" si="67"/>
        <v>1.9080774166056098</v>
      </c>
      <c r="G379">
        <f t="shared" si="67"/>
        <v>1.9114410695895161</v>
      </c>
      <c r="H379">
        <f t="shared" si="67"/>
        <v>1.7954652564520404</v>
      </c>
      <c r="I379">
        <f t="shared" si="67"/>
        <v>1.7151344822614116</v>
      </c>
      <c r="J379">
        <f t="shared" si="67"/>
        <v>1.6740611718959963</v>
      </c>
      <c r="K379">
        <f t="shared" si="67"/>
        <v>1.6504375951365882</v>
      </c>
      <c r="L379">
        <f t="shared" si="67"/>
        <v>1.6067726131270159</v>
      </c>
      <c r="M379">
        <f t="shared" si="67"/>
        <v>1.5381989375012624</v>
      </c>
      <c r="N379">
        <f t="shared" si="67"/>
        <v>1.4922617922919048</v>
      </c>
      <c r="O379">
        <f t="shared" si="67"/>
        <v>1.4512172999213178</v>
      </c>
      <c r="P379">
        <f t="shared" si="67"/>
        <v>1.4005124061553529</v>
      </c>
      <c r="Q379">
        <f t="shared" si="67"/>
        <v>1.4020396658803245</v>
      </c>
      <c r="R379">
        <f t="shared" si="67"/>
        <v>1.4013372573841061</v>
      </c>
      <c r="S379">
        <f t="shared" si="67"/>
        <v>1.4078787696375055</v>
      </c>
      <c r="T379">
        <f t="shared" si="67"/>
        <v>1.4122389367387034</v>
      </c>
      <c r="U379">
        <f t="shared" si="67"/>
        <v>1.3751082640663703</v>
      </c>
      <c r="V379">
        <f t="shared" si="67"/>
        <v>1.367090893655448</v>
      </c>
      <c r="W379">
        <f t="shared" si="67"/>
        <v>1.3663264740916936</v>
      </c>
    </row>
    <row r="380" spans="2:23">
      <c r="B380" t="s">
        <v>18</v>
      </c>
      <c r="C380">
        <f t="shared" ref="C380:W380" si="68">C357/C253</f>
        <v>1.2339005439536879</v>
      </c>
      <c r="D380">
        <f t="shared" si="68"/>
        <v>1.2307989052343986</v>
      </c>
      <c r="E380">
        <f t="shared" si="68"/>
        <v>1.2377665041214034</v>
      </c>
      <c r="F380">
        <f t="shared" si="68"/>
        <v>1.2322109422944558</v>
      </c>
      <c r="G380">
        <f t="shared" si="68"/>
        <v>1.2474094080717184</v>
      </c>
      <c r="H380">
        <f t="shared" si="68"/>
        <v>1.2394492566130042</v>
      </c>
      <c r="I380">
        <f t="shared" si="68"/>
        <v>1.2227381589289208</v>
      </c>
      <c r="J380">
        <f t="shared" si="68"/>
        <v>1.2194973095496742</v>
      </c>
      <c r="K380">
        <f t="shared" si="68"/>
        <v>1.2305059272644923</v>
      </c>
      <c r="L380">
        <f t="shared" si="68"/>
        <v>1.234442872126837</v>
      </c>
      <c r="M380">
        <f t="shared" si="68"/>
        <v>1.2282999582471004</v>
      </c>
      <c r="N380">
        <f t="shared" si="68"/>
        <v>1.2257471682728769</v>
      </c>
      <c r="O380">
        <f t="shared" si="68"/>
        <v>1.241975405613835</v>
      </c>
      <c r="P380">
        <f t="shared" si="68"/>
        <v>1.2521195739784359</v>
      </c>
      <c r="Q380">
        <f t="shared" si="68"/>
        <v>1.2348247257054323</v>
      </c>
      <c r="R380">
        <f t="shared" si="68"/>
        <v>1.2402928666815383</v>
      </c>
      <c r="S380">
        <f t="shared" si="68"/>
        <v>1.2533758077965611</v>
      </c>
      <c r="T380">
        <f t="shared" si="68"/>
        <v>1.2391421009572285</v>
      </c>
      <c r="U380">
        <f t="shared" si="68"/>
        <v>1.210763118455243</v>
      </c>
      <c r="V380">
        <f t="shared" si="68"/>
        <v>1.2148698052395075</v>
      </c>
      <c r="W380">
        <f t="shared" si="68"/>
        <v>1.1895037042752203</v>
      </c>
    </row>
    <row r="381" spans="2:23">
      <c r="B381" t="s">
        <v>19</v>
      </c>
      <c r="C381">
        <f t="shared" ref="C381:W381" si="69">C358/C254</f>
        <v>1.4320881446203721</v>
      </c>
      <c r="D381">
        <f t="shared" si="69"/>
        <v>1.4434141682095358</v>
      </c>
      <c r="E381">
        <f t="shared" si="69"/>
        <v>1.4600985165095315</v>
      </c>
      <c r="F381">
        <f t="shared" si="69"/>
        <v>1.4492056683907701</v>
      </c>
      <c r="G381">
        <f t="shared" si="69"/>
        <v>1.4496509181025252</v>
      </c>
      <c r="H381">
        <f t="shared" si="69"/>
        <v>1.4002931856732412</v>
      </c>
      <c r="I381">
        <f t="shared" si="69"/>
        <v>1.3773831037559705</v>
      </c>
      <c r="J381">
        <f t="shared" si="69"/>
        <v>1.3540001213761574</v>
      </c>
      <c r="K381">
        <f t="shared" si="69"/>
        <v>1.3404751220130717</v>
      </c>
      <c r="L381">
        <f t="shared" si="69"/>
        <v>1.3187667101069775</v>
      </c>
      <c r="M381">
        <f t="shared" si="69"/>
        <v>1.2997369764421578</v>
      </c>
      <c r="N381">
        <f t="shared" si="69"/>
        <v>1.2855850784903893</v>
      </c>
      <c r="O381">
        <f t="shared" si="69"/>
        <v>1.2802649313320325</v>
      </c>
      <c r="P381">
        <f t="shared" si="69"/>
        <v>1.2752896721567308</v>
      </c>
      <c r="Q381">
        <f t="shared" si="69"/>
        <v>1.2892597654561817</v>
      </c>
      <c r="R381">
        <f t="shared" si="69"/>
        <v>1.2908593283130763</v>
      </c>
      <c r="S381">
        <f t="shared" si="69"/>
        <v>1.2915754000415198</v>
      </c>
      <c r="T381">
        <f t="shared" si="69"/>
        <v>1.2833293514663195</v>
      </c>
      <c r="U381">
        <f t="shared" si="69"/>
        <v>1.2674469017602026</v>
      </c>
      <c r="V381">
        <f t="shared" si="69"/>
        <v>1.2689110184100807</v>
      </c>
      <c r="W381">
        <f t="shared" si="69"/>
        <v>1.2685627321969322</v>
      </c>
    </row>
    <row r="384" spans="2:23">
      <c r="B384" t="s">
        <v>293</v>
      </c>
    </row>
    <row r="386" spans="2:23">
      <c r="C386" s="3">
        <v>1955</v>
      </c>
      <c r="D386" s="3">
        <v>1957</v>
      </c>
      <c r="E386" s="3">
        <v>1959</v>
      </c>
      <c r="F386" s="3">
        <v>1961</v>
      </c>
      <c r="G386" s="3">
        <v>1963</v>
      </c>
      <c r="H386" s="3">
        <v>1965</v>
      </c>
      <c r="I386" s="3">
        <v>1967</v>
      </c>
      <c r="J386" s="3">
        <v>1969</v>
      </c>
      <c r="K386" s="3">
        <v>1971</v>
      </c>
      <c r="L386" s="3">
        <v>1973</v>
      </c>
      <c r="M386" s="3">
        <v>1975</v>
      </c>
      <c r="N386" s="3">
        <v>1977</v>
      </c>
      <c r="O386" s="3">
        <v>1979</v>
      </c>
      <c r="P386" s="3">
        <v>1981</v>
      </c>
      <c r="Q386" s="3">
        <v>1983</v>
      </c>
      <c r="R386" s="3">
        <v>1985</v>
      </c>
      <c r="S386" s="3">
        <v>1987</v>
      </c>
      <c r="T386" s="3">
        <v>1989</v>
      </c>
      <c r="U386" s="3">
        <v>1991</v>
      </c>
      <c r="V386" s="3">
        <v>1993</v>
      </c>
      <c r="W386" s="3">
        <v>1995</v>
      </c>
    </row>
    <row r="387" spans="2:23">
      <c r="B387" t="s">
        <v>18</v>
      </c>
      <c r="C387" s="23">
        <f>C253/C202</f>
        <v>171.72599025564273</v>
      </c>
      <c r="D387" s="23">
        <f t="shared" ref="D387:W387" si="70">D253/D202</f>
        <v>214.04557887834522</v>
      </c>
      <c r="E387" s="23">
        <f t="shared" si="70"/>
        <v>246.39282821703813</v>
      </c>
      <c r="F387" s="23">
        <f t="shared" si="70"/>
        <v>298.00812830937593</v>
      </c>
      <c r="G387" s="23">
        <f t="shared" si="70"/>
        <v>364.34576702232454</v>
      </c>
      <c r="H387" s="23">
        <f t="shared" si="70"/>
        <v>482.83298362889934</v>
      </c>
      <c r="I387" s="23">
        <f t="shared" si="70"/>
        <v>652.50960280602203</v>
      </c>
      <c r="J387" s="23">
        <f t="shared" si="70"/>
        <v>822.60647177083513</v>
      </c>
      <c r="K387" s="23">
        <f t="shared" si="70"/>
        <v>1021.5817755807478</v>
      </c>
      <c r="L387" s="23">
        <f t="shared" si="70"/>
        <v>1420.3879900161623</v>
      </c>
      <c r="M387" s="23">
        <f t="shared" si="70"/>
        <v>2099.4676620164014</v>
      </c>
      <c r="N387" s="23">
        <f t="shared" si="70"/>
        <v>3281.5107829042945</v>
      </c>
      <c r="O387" s="23">
        <f t="shared" si="70"/>
        <v>4670.984804277361</v>
      </c>
      <c r="P387" s="23">
        <f t="shared" si="70"/>
        <v>6368.7459576980109</v>
      </c>
      <c r="Q387" s="23">
        <f t="shared" si="70"/>
        <v>8498.1985152300967</v>
      </c>
      <c r="R387" s="23">
        <f t="shared" si="70"/>
        <v>10125.64817158561</v>
      </c>
      <c r="S387" s="23">
        <f t="shared" si="70"/>
        <v>11904.632080141644</v>
      </c>
      <c r="T387" s="23">
        <f t="shared" si="70"/>
        <v>14352.468090248876</v>
      </c>
      <c r="U387" s="23">
        <f t="shared" si="70"/>
        <v>16810.622241942317</v>
      </c>
      <c r="V387" s="23">
        <f t="shared" si="70"/>
        <v>19164.545106538029</v>
      </c>
      <c r="W387" s="23">
        <f t="shared" si="70"/>
        <v>22247.978325001415</v>
      </c>
    </row>
    <row r="388" spans="2:23">
      <c r="B388" t="s">
        <v>19</v>
      </c>
      <c r="C388" s="23">
        <f>C254/C203</f>
        <v>129.91834738569187</v>
      </c>
      <c r="D388" s="23">
        <f t="shared" ref="D388:W388" si="71">D254/D203</f>
        <v>167.11831011707181</v>
      </c>
      <c r="E388" s="23">
        <f t="shared" si="71"/>
        <v>201.87726538087236</v>
      </c>
      <c r="F388" s="23">
        <f t="shared" si="71"/>
        <v>254.40390079097378</v>
      </c>
      <c r="G388" s="23">
        <f t="shared" si="71"/>
        <v>333.56236096366183</v>
      </c>
      <c r="H388" s="23">
        <f t="shared" si="71"/>
        <v>435.37827109645315</v>
      </c>
      <c r="I388" s="23">
        <f t="shared" si="71"/>
        <v>559.88040134840185</v>
      </c>
      <c r="J388" s="23">
        <f t="shared" si="71"/>
        <v>697.20227722661832</v>
      </c>
      <c r="K388" s="23">
        <f t="shared" si="71"/>
        <v>889.74131491821299</v>
      </c>
      <c r="L388" s="23">
        <f t="shared" si="71"/>
        <v>1257.2857002357075</v>
      </c>
      <c r="M388" s="23">
        <f t="shared" si="71"/>
        <v>1913.3863148250978</v>
      </c>
      <c r="N388" s="23">
        <f t="shared" si="71"/>
        <v>3001.8378133945457</v>
      </c>
      <c r="O388" s="23">
        <f t="shared" si="71"/>
        <v>4401.2942283853899</v>
      </c>
      <c r="P388" s="23">
        <f t="shared" si="71"/>
        <v>5975.3204394518307</v>
      </c>
      <c r="Q388" s="23">
        <f t="shared" si="71"/>
        <v>7877.8813420365386</v>
      </c>
      <c r="R388" s="23">
        <f t="shared" si="71"/>
        <v>9627.2713044244611</v>
      </c>
      <c r="S388" s="23">
        <f t="shared" si="71"/>
        <v>11710.414531526822</v>
      </c>
      <c r="T388" s="23">
        <f t="shared" si="71"/>
        <v>13995.168353137964</v>
      </c>
      <c r="U388" s="23">
        <f t="shared" si="71"/>
        <v>16708.248233516548</v>
      </c>
      <c r="V388" s="23">
        <f t="shared" si="71"/>
        <v>19542.959731441017</v>
      </c>
      <c r="W388" s="23">
        <f t="shared" si="71"/>
        <v>20926.229985612223</v>
      </c>
    </row>
    <row r="390" spans="2:23">
      <c r="B390" t="s">
        <v>294</v>
      </c>
      <c r="C390" s="23">
        <f>C387*100/C388</f>
        <v>132.17993740779002</v>
      </c>
      <c r="D390" s="23">
        <f t="shared" ref="D390:W390" si="72">D387*100/D388</f>
        <v>128.08026764296463</v>
      </c>
      <c r="E390" s="23">
        <f t="shared" si="72"/>
        <v>122.05080535055809</v>
      </c>
      <c r="F390" s="23">
        <f t="shared" si="72"/>
        <v>117.13976373115</v>
      </c>
      <c r="G390" s="23">
        <f t="shared" si="72"/>
        <v>109.22868094881251</v>
      </c>
      <c r="H390" s="23">
        <f t="shared" si="72"/>
        <v>110.89965110407017</v>
      </c>
      <c r="I390" s="23">
        <f t="shared" si="72"/>
        <v>116.54446221631162</v>
      </c>
      <c r="J390" s="23">
        <f t="shared" si="72"/>
        <v>117.98677351471925</v>
      </c>
      <c r="K390" s="23">
        <f t="shared" si="72"/>
        <v>114.81784182121001</v>
      </c>
      <c r="L390" s="23">
        <f t="shared" si="72"/>
        <v>112.9725717670914</v>
      </c>
      <c r="M390" s="23">
        <f t="shared" si="72"/>
        <v>109.72523665239621</v>
      </c>
      <c r="N390" s="23">
        <f t="shared" si="72"/>
        <v>109.3167248497509</v>
      </c>
      <c r="O390" s="23">
        <f t="shared" si="72"/>
        <v>106.12752890167279</v>
      </c>
      <c r="P390" s="23">
        <f t="shared" si="72"/>
        <v>106.58417439253304</v>
      </c>
      <c r="Q390" s="23">
        <f t="shared" si="72"/>
        <v>107.87416243354077</v>
      </c>
      <c r="R390" s="23">
        <f t="shared" si="72"/>
        <v>105.17671987629669</v>
      </c>
      <c r="S390" s="23">
        <f t="shared" si="72"/>
        <v>101.65850276343292</v>
      </c>
      <c r="T390" s="23">
        <f t="shared" si="72"/>
        <v>102.55302207229825</v>
      </c>
      <c r="U390" s="23">
        <f t="shared" si="72"/>
        <v>100.61271539059618</v>
      </c>
      <c r="V390" s="23">
        <f t="shared" si="72"/>
        <v>98.063678019587854</v>
      </c>
      <c r="W390" s="23">
        <f t="shared" si="72"/>
        <v>106.31622772137149</v>
      </c>
    </row>
    <row r="394" spans="2:23">
      <c r="B394" s="17" t="s">
        <v>295</v>
      </c>
    </row>
    <row r="395" spans="2:23">
      <c r="B395" t="s">
        <v>297</v>
      </c>
    </row>
    <row r="396" spans="2:23">
      <c r="C396" s="3">
        <v>1955</v>
      </c>
      <c r="D396" s="3">
        <v>1957</v>
      </c>
      <c r="E396" s="3">
        <v>1959</v>
      </c>
      <c r="F396" s="3">
        <v>1961</v>
      </c>
      <c r="G396" s="3">
        <v>1963</v>
      </c>
      <c r="H396" s="3">
        <v>1965</v>
      </c>
      <c r="I396" s="3">
        <v>1967</v>
      </c>
      <c r="J396" s="3">
        <v>1969</v>
      </c>
      <c r="K396" s="3">
        <v>1971</v>
      </c>
      <c r="L396" s="3">
        <v>1973</v>
      </c>
      <c r="M396" s="3">
        <v>1975</v>
      </c>
      <c r="N396" s="3">
        <v>1977</v>
      </c>
      <c r="O396" s="3">
        <v>1979</v>
      </c>
      <c r="P396" s="3">
        <v>1981</v>
      </c>
      <c r="Q396" s="3">
        <v>1983</v>
      </c>
      <c r="R396" s="3">
        <v>1985</v>
      </c>
      <c r="S396" s="3">
        <v>1987</v>
      </c>
      <c r="T396" s="3">
        <v>1989</v>
      </c>
      <c r="U396" s="3">
        <v>1991</v>
      </c>
      <c r="V396" s="3">
        <v>1993</v>
      </c>
      <c r="W396" s="3">
        <v>1995</v>
      </c>
    </row>
    <row r="397" spans="2:23">
      <c r="B397" t="s">
        <v>50</v>
      </c>
      <c r="C397" s="23">
        <v>35.457803373223555</v>
      </c>
      <c r="D397" s="23">
        <v>35.284832086580835</v>
      </c>
      <c r="E397" s="23">
        <v>35.130206239430528</v>
      </c>
      <c r="F397" s="23">
        <v>35.065503061179598</v>
      </c>
      <c r="G397" s="23">
        <v>34.23713804899733</v>
      </c>
      <c r="H397" s="23">
        <v>33.358509796804782</v>
      </c>
      <c r="I397" s="23">
        <v>32.338535123084867</v>
      </c>
      <c r="J397" s="23">
        <v>31.662463362574943</v>
      </c>
      <c r="K397" s="23">
        <v>31.243001890818213</v>
      </c>
      <c r="L397" s="23">
        <v>31.58873833626328</v>
      </c>
      <c r="M397" s="23">
        <v>31.428569350157709</v>
      </c>
      <c r="N397" s="23">
        <v>31.078035728857934</v>
      </c>
      <c r="O397" s="23">
        <v>30.783738040620243</v>
      </c>
      <c r="P397" s="23">
        <v>30.654</v>
      </c>
      <c r="Q397" s="23">
        <v>32.667999999999999</v>
      </c>
      <c r="R397" s="23">
        <v>33.235000000000007</v>
      </c>
      <c r="S397" s="23">
        <v>34.152000000000001</v>
      </c>
      <c r="T397" s="23">
        <v>34.658000000000001</v>
      </c>
      <c r="U397" s="23">
        <v>37.137</v>
      </c>
      <c r="V397" s="23">
        <v>38.027999999999999</v>
      </c>
      <c r="W397" s="23">
        <v>38.338999999999999</v>
      </c>
    </row>
    <row r="398" spans="2:23">
      <c r="B398" t="s">
        <v>296</v>
      </c>
      <c r="C398" s="23">
        <v>27.287530856425121</v>
      </c>
      <c r="D398" s="23">
        <v>27.117180346852741</v>
      </c>
      <c r="E398" s="23">
        <v>27.041177811812759</v>
      </c>
      <c r="F398" s="23">
        <v>27.046460258020954</v>
      </c>
      <c r="G398" s="23">
        <v>26.471020032918123</v>
      </c>
      <c r="H398" s="23">
        <v>25.790933040179741</v>
      </c>
      <c r="I398" s="23">
        <v>24.986617331340163</v>
      </c>
      <c r="J398" s="23">
        <v>24.425067460307417</v>
      </c>
      <c r="K398" s="23">
        <v>24.067283079032705</v>
      </c>
      <c r="L398" s="23">
        <v>24.322336704690724</v>
      </c>
      <c r="M398" s="23">
        <v>24.247742065593968</v>
      </c>
      <c r="N398" s="23">
        <v>23.934396606468777</v>
      </c>
      <c r="O398" s="23">
        <v>23.618380006064896</v>
      </c>
      <c r="P398" s="23">
        <v>23.344999999999995</v>
      </c>
      <c r="Q398" s="23">
        <v>25.291</v>
      </c>
      <c r="R398" s="23">
        <v>25.673000000000005</v>
      </c>
      <c r="S398" s="23">
        <v>26.305</v>
      </c>
      <c r="T398" s="23">
        <v>27.012</v>
      </c>
      <c r="U398" s="23">
        <v>29.716999999999999</v>
      </c>
      <c r="V398" s="23">
        <v>30.527999999999999</v>
      </c>
      <c r="W398" s="23">
        <v>30.991</v>
      </c>
    </row>
    <row r="400" spans="2:23"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</row>
    <row r="401" spans="3:23"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756"/>
  <sheetViews>
    <sheetView topLeftCell="A175" zoomScale="125" zoomScaleNormal="125" zoomScalePageLayoutView="125" workbookViewId="0">
      <pane xSplit="11720" topLeftCell="BL1"/>
      <selection activeCell="E189" sqref="E189"/>
      <selection pane="topRight" activeCell="AH198" sqref="AH198"/>
    </sheetView>
  </sheetViews>
  <sheetFormatPr baseColWidth="10" defaultRowHeight="15" x14ac:dyDescent="0"/>
  <cols>
    <col min="1" max="1" width="6.5" customWidth="1"/>
    <col min="3" max="3" width="11.5" bestFit="1" customWidth="1"/>
    <col min="4" max="9" width="11.1640625" bestFit="1" customWidth="1"/>
    <col min="10" max="10" width="11.5" bestFit="1" customWidth="1"/>
    <col min="18" max="18" width="11.33203125" bestFit="1" customWidth="1"/>
    <col min="36" max="36" width="11.33203125" bestFit="1" customWidth="1"/>
  </cols>
  <sheetData>
    <row r="3" spans="2:37">
      <c r="B3" s="8" t="s">
        <v>40</v>
      </c>
    </row>
    <row r="4" spans="2:37">
      <c r="B4" t="s">
        <v>41</v>
      </c>
    </row>
    <row r="5" spans="2:37">
      <c r="B5" t="s">
        <v>35</v>
      </c>
    </row>
    <row r="6" spans="2:37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2:37">
      <c r="C7" s="3">
        <v>1980</v>
      </c>
      <c r="D7" s="3">
        <v>1981</v>
      </c>
      <c r="E7" s="3">
        <v>1982</v>
      </c>
      <c r="F7" s="3">
        <v>1983</v>
      </c>
      <c r="G7" s="3">
        <v>1984</v>
      </c>
      <c r="H7" s="3">
        <v>1985</v>
      </c>
      <c r="I7" s="3">
        <v>1986</v>
      </c>
      <c r="J7" s="3">
        <v>1987</v>
      </c>
      <c r="K7" s="3">
        <v>1988</v>
      </c>
      <c r="L7" s="3">
        <v>1989</v>
      </c>
      <c r="M7" s="3">
        <v>1990</v>
      </c>
      <c r="N7" s="3">
        <v>1991</v>
      </c>
      <c r="O7" s="3">
        <v>1992</v>
      </c>
      <c r="P7" s="3">
        <v>1993</v>
      </c>
      <c r="Q7" s="3">
        <v>1994</v>
      </c>
      <c r="R7" s="3">
        <v>1995</v>
      </c>
      <c r="S7" s="3" t="s">
        <v>42</v>
      </c>
      <c r="T7" s="3" t="s">
        <v>43</v>
      </c>
      <c r="U7" s="3" t="s">
        <v>44</v>
      </c>
      <c r="V7" s="3" t="s">
        <v>45</v>
      </c>
      <c r="W7" s="3" t="s">
        <v>46</v>
      </c>
      <c r="X7" s="3">
        <v>2001</v>
      </c>
      <c r="Y7" s="3">
        <v>2002</v>
      </c>
      <c r="Z7" s="3">
        <v>2003</v>
      </c>
      <c r="AA7" s="3">
        <v>2004</v>
      </c>
      <c r="AB7" s="9">
        <v>2005</v>
      </c>
      <c r="AC7" s="9">
        <v>2006</v>
      </c>
      <c r="AD7" s="9">
        <v>2007</v>
      </c>
      <c r="AE7" s="9">
        <v>2008</v>
      </c>
      <c r="AF7" s="9">
        <v>2009</v>
      </c>
      <c r="AG7" s="10">
        <v>2010</v>
      </c>
      <c r="AH7" s="9">
        <v>2011</v>
      </c>
      <c r="AI7" s="9">
        <v>2012</v>
      </c>
      <c r="AJ7" s="9">
        <v>2013</v>
      </c>
      <c r="AK7" s="9">
        <v>2014</v>
      </c>
    </row>
    <row r="8" spans="2:37">
      <c r="B8" t="s">
        <v>1</v>
      </c>
      <c r="C8" s="4">
        <v>1712.2370945907039</v>
      </c>
      <c r="D8" s="4">
        <v>1679.0032883301701</v>
      </c>
      <c r="E8" s="4">
        <v>1688.6774529774018</v>
      </c>
      <c r="F8" s="4">
        <v>1666.6773768188352</v>
      </c>
      <c r="G8" s="4">
        <v>1599.7066330156629</v>
      </c>
      <c r="H8" s="4">
        <v>1622.9450120316312</v>
      </c>
      <c r="I8" s="4">
        <v>1675.3729164610143</v>
      </c>
      <c r="J8" s="4">
        <v>1771.7817006525152</v>
      </c>
      <c r="K8" s="4">
        <v>1858.1896634194709</v>
      </c>
      <c r="L8" s="4">
        <v>1943.7387848501251</v>
      </c>
      <c r="M8" s="4">
        <v>2030.8145284931893</v>
      </c>
      <c r="N8" s="4">
        <v>2053.1703460633557</v>
      </c>
      <c r="O8" s="4">
        <v>2008.1630214149752</v>
      </c>
      <c r="P8" s="4">
        <v>1940.5324309229607</v>
      </c>
      <c r="Q8" s="4">
        <v>1937.5011794567138</v>
      </c>
      <c r="R8" s="4">
        <v>1970.5285503171915</v>
      </c>
      <c r="S8" s="4">
        <v>2007.700528434201</v>
      </c>
      <c r="T8" s="4">
        <v>2120.4859644683752</v>
      </c>
      <c r="U8" s="4">
        <v>2194.9440354649005</v>
      </c>
      <c r="V8" s="4">
        <v>2304.2223157425642</v>
      </c>
      <c r="W8" s="4">
        <v>2457.6089954887143</v>
      </c>
      <c r="X8" s="4">
        <v>2543.3984492930072</v>
      </c>
      <c r="Y8" s="4">
        <v>2605.1788499326476</v>
      </c>
      <c r="Z8" s="4">
        <v>2715.4205939320823</v>
      </c>
      <c r="AA8" s="4">
        <v>2826.9929582615619</v>
      </c>
      <c r="AB8" s="4">
        <v>2978.8008665794559</v>
      </c>
      <c r="AC8" s="4">
        <v>3127.315878954334</v>
      </c>
      <c r="AD8" s="4">
        <v>3238.8749065690731</v>
      </c>
      <c r="AE8" s="4">
        <v>3204.3733901146247</v>
      </c>
      <c r="AF8" s="4">
        <v>2992.9627867443583</v>
      </c>
      <c r="AG8" s="4">
        <v>2929.5745818376226</v>
      </c>
      <c r="AH8" s="4">
        <v>2838.2742498364942</v>
      </c>
      <c r="AI8" s="4">
        <v>2697.4441287620589</v>
      </c>
      <c r="AJ8" s="4">
        <v>2628.455695206846</v>
      </c>
      <c r="AK8" s="4">
        <v>2653.9147743404455</v>
      </c>
    </row>
    <row r="9" spans="2:37">
      <c r="B9" t="s">
        <v>2</v>
      </c>
      <c r="C9" s="4">
        <v>432.75544581427971</v>
      </c>
      <c r="D9" s="4">
        <v>418.1083135026949</v>
      </c>
      <c r="E9" s="4">
        <v>418.98485841212636</v>
      </c>
      <c r="F9" s="4">
        <v>416.26180232273293</v>
      </c>
      <c r="G9" s="4">
        <v>400.44238705201599</v>
      </c>
      <c r="H9" s="4">
        <v>396.13563273229079</v>
      </c>
      <c r="I9" s="4">
        <v>410.40175120628612</v>
      </c>
      <c r="J9" s="4">
        <v>435.05362252028721</v>
      </c>
      <c r="K9" s="4">
        <v>445.20399644095187</v>
      </c>
      <c r="L9" s="4">
        <v>460.38609668293191</v>
      </c>
      <c r="M9" s="4">
        <v>478.38974984095285</v>
      </c>
      <c r="N9" s="4">
        <v>491.15191698755626</v>
      </c>
      <c r="O9" s="4">
        <v>479.75529872906742</v>
      </c>
      <c r="P9" s="4">
        <v>465.54516391556456</v>
      </c>
      <c r="Q9" s="4">
        <v>460.10808597247205</v>
      </c>
      <c r="R9" s="4">
        <v>461.56848967364209</v>
      </c>
      <c r="S9" s="4">
        <v>477.44440383571236</v>
      </c>
      <c r="T9" s="4">
        <v>493.51844520772113</v>
      </c>
      <c r="U9" s="4">
        <v>502.34702803162969</v>
      </c>
      <c r="V9" s="4">
        <v>506.69037989252718</v>
      </c>
      <c r="W9" s="4">
        <v>532.04620050953065</v>
      </c>
      <c r="X9" s="4">
        <v>545.77553897004225</v>
      </c>
      <c r="Y9" s="4">
        <v>564.09585845812614</v>
      </c>
      <c r="Z9" s="4">
        <v>575.74342476256606</v>
      </c>
      <c r="AA9" s="4">
        <v>593.36845531393283</v>
      </c>
      <c r="AB9" s="4">
        <v>613.62247531953267</v>
      </c>
      <c r="AC9" s="4">
        <v>633.94912792056459</v>
      </c>
      <c r="AD9" s="4">
        <v>658.88203845079818</v>
      </c>
      <c r="AE9" s="4">
        <v>662.04751852113236</v>
      </c>
      <c r="AF9" s="4">
        <v>619.72291734775149</v>
      </c>
      <c r="AG9" s="4">
        <v>608.81549937625698</v>
      </c>
      <c r="AH9" s="4">
        <v>590.31544277305431</v>
      </c>
      <c r="AI9" s="4">
        <v>569.90932341569567</v>
      </c>
      <c r="AJ9" s="4">
        <v>549.19074293612323</v>
      </c>
      <c r="AK9" s="4">
        <v>552.20307411386796</v>
      </c>
    </row>
    <row r="10" spans="2:37">
      <c r="B10" t="s">
        <v>3</v>
      </c>
      <c r="C10" s="4">
        <v>417.04081592859086</v>
      </c>
      <c r="D10" s="4">
        <v>402.16728920028504</v>
      </c>
      <c r="E10" s="4">
        <v>383.90818360721056</v>
      </c>
      <c r="F10" s="4">
        <v>383.60003135223099</v>
      </c>
      <c r="G10" s="4">
        <v>372.21863132704777</v>
      </c>
      <c r="H10" s="4">
        <v>367.41591691100894</v>
      </c>
      <c r="I10" s="4">
        <v>362.305482635987</v>
      </c>
      <c r="J10" s="4">
        <v>371.65873945328889</v>
      </c>
      <c r="K10" s="4">
        <v>366.28862941827424</v>
      </c>
      <c r="L10" s="4">
        <v>370.56685009469277</v>
      </c>
      <c r="M10" s="4">
        <v>380.24979509893308</v>
      </c>
      <c r="N10" s="4">
        <v>383.57249644495801</v>
      </c>
      <c r="O10" s="4">
        <v>378.51738035466911</v>
      </c>
      <c r="P10" s="4">
        <v>364.07380861005385</v>
      </c>
      <c r="Q10" s="4">
        <v>350.47543373569073</v>
      </c>
      <c r="R10" s="4">
        <v>342.11893857943716</v>
      </c>
      <c r="S10" s="4">
        <v>340.20958403942467</v>
      </c>
      <c r="T10" s="4">
        <v>349.75558741856736</v>
      </c>
      <c r="U10" s="4">
        <v>358.00718103835487</v>
      </c>
      <c r="V10" s="4">
        <v>362.01584398100414</v>
      </c>
      <c r="W10" s="4">
        <v>374.48538215764091</v>
      </c>
      <c r="X10" s="4">
        <v>384.20908425872443</v>
      </c>
      <c r="Y10" s="4">
        <v>388.40287523814692</v>
      </c>
      <c r="Z10" s="4">
        <v>400.56702001798448</v>
      </c>
      <c r="AA10" s="4">
        <v>408.3787953547108</v>
      </c>
      <c r="AB10" s="4">
        <v>424.58761747669155</v>
      </c>
      <c r="AC10" s="4">
        <v>440.21118693575238</v>
      </c>
      <c r="AD10" s="4">
        <v>457.65974862050683</v>
      </c>
      <c r="AE10" s="4">
        <v>461.80748480733632</v>
      </c>
      <c r="AF10" s="4">
        <v>428.94565443403144</v>
      </c>
      <c r="AG10" s="4">
        <v>415.51057817154202</v>
      </c>
      <c r="AH10" s="4">
        <v>411.71077043819491</v>
      </c>
      <c r="AI10" s="4">
        <v>394.20644900941784</v>
      </c>
      <c r="AJ10" s="4">
        <v>377.49363703275037</v>
      </c>
      <c r="AK10" s="4">
        <v>377.30210044035204</v>
      </c>
    </row>
    <row r="11" spans="2:37">
      <c r="B11" t="s">
        <v>4</v>
      </c>
      <c r="C11" s="4">
        <v>233.13037753255833</v>
      </c>
      <c r="D11" s="4">
        <v>229.95831910372294</v>
      </c>
      <c r="E11" s="4">
        <v>229.27872713644956</v>
      </c>
      <c r="F11" s="4">
        <v>229.11772641880393</v>
      </c>
      <c r="G11" s="4">
        <v>234.50352422695431</v>
      </c>
      <c r="H11" s="4">
        <v>236.5969190380832</v>
      </c>
      <c r="I11" s="4">
        <v>237.99924305086938</v>
      </c>
      <c r="J11" s="4">
        <v>236.55448191651146</v>
      </c>
      <c r="K11" s="4">
        <v>259.41760782901366</v>
      </c>
      <c r="L11" s="4">
        <v>269.16565739060371</v>
      </c>
      <c r="M11" s="4">
        <v>279.88902833431467</v>
      </c>
      <c r="N11" s="4">
        <v>281.56780685827545</v>
      </c>
      <c r="O11" s="4">
        <v>274.49436612147821</v>
      </c>
      <c r="P11" s="4">
        <v>268.89244575803252</v>
      </c>
      <c r="Q11" s="4">
        <v>273.38030533592706</v>
      </c>
      <c r="R11" s="4">
        <v>291.34106077181013</v>
      </c>
      <c r="S11" s="4">
        <v>310.15395993116073</v>
      </c>
      <c r="T11" s="4">
        <v>336.66717710357256</v>
      </c>
      <c r="U11" s="4">
        <v>359.55581067617538</v>
      </c>
      <c r="V11" s="4">
        <v>380.95419696817146</v>
      </c>
      <c r="W11" s="4">
        <v>417.82191103059216</v>
      </c>
      <c r="X11" s="4">
        <v>433.10534691895009</v>
      </c>
      <c r="Y11" s="4">
        <v>428.25956182125032</v>
      </c>
      <c r="Z11" s="4">
        <v>441.74513319236098</v>
      </c>
      <c r="AA11" s="4">
        <v>457.80149050496146</v>
      </c>
      <c r="AB11" s="4">
        <v>489.80971737037271</v>
      </c>
      <c r="AC11" s="4">
        <v>512.69113161426867</v>
      </c>
      <c r="AD11" s="4">
        <v>538.20913704858697</v>
      </c>
      <c r="AE11" s="4">
        <v>538.51323808400002</v>
      </c>
      <c r="AF11" s="4">
        <v>508.77756132589838</v>
      </c>
      <c r="AG11" s="4">
        <v>494.11257924081559</v>
      </c>
      <c r="AH11" s="4">
        <v>480.41256769130149</v>
      </c>
      <c r="AI11" s="4">
        <v>468.80766944600481</v>
      </c>
      <c r="AJ11" s="4">
        <v>453.69235264042072</v>
      </c>
      <c r="AK11" s="4">
        <v>464.30258477194656</v>
      </c>
    </row>
    <row r="12" spans="2:37">
      <c r="B12" t="s">
        <v>5</v>
      </c>
      <c r="C12" s="4">
        <v>412.20043449832048</v>
      </c>
      <c r="D12" s="4">
        <v>401.34073590467852</v>
      </c>
      <c r="E12" s="4">
        <v>403.33002330540967</v>
      </c>
      <c r="F12" s="4">
        <v>406.96704615817839</v>
      </c>
      <c r="G12" s="4">
        <v>393.6978384435215</v>
      </c>
      <c r="H12" s="4">
        <v>374.45087548777786</v>
      </c>
      <c r="I12" s="4">
        <v>393.9944027650202</v>
      </c>
      <c r="J12" s="4">
        <v>417.73206333821139</v>
      </c>
      <c r="K12" s="4">
        <v>438.44508890976959</v>
      </c>
      <c r="L12" s="4">
        <v>450.52487984070837</v>
      </c>
      <c r="M12" s="4">
        <v>472.75357035367978</v>
      </c>
      <c r="N12" s="4">
        <v>471.01162834414549</v>
      </c>
      <c r="O12" s="4">
        <v>471.92198534561498</v>
      </c>
      <c r="P12" s="4">
        <v>471.38322522118807</v>
      </c>
      <c r="Q12" s="4">
        <v>483.42045657828385</v>
      </c>
      <c r="R12" s="4">
        <v>506.21056660076965</v>
      </c>
      <c r="S12" s="4">
        <v>528.36876806514829</v>
      </c>
      <c r="T12" s="4">
        <v>559.618409725991</v>
      </c>
      <c r="U12" s="4">
        <v>600.40126288808335</v>
      </c>
      <c r="V12" s="4">
        <v>649.79557172522118</v>
      </c>
      <c r="W12" s="4">
        <v>674.41419736033333</v>
      </c>
      <c r="X12" s="4">
        <v>705.56834395135832</v>
      </c>
      <c r="Y12" s="4">
        <v>698.58263481784741</v>
      </c>
      <c r="Z12" s="4">
        <v>732.71471687637472</v>
      </c>
      <c r="AA12" s="4">
        <v>771.28778043950365</v>
      </c>
      <c r="AB12" s="4">
        <v>814.87811544633598</v>
      </c>
      <c r="AC12" s="4">
        <v>850.30271502492997</v>
      </c>
      <c r="AD12" s="4">
        <v>886.89254301423671</v>
      </c>
      <c r="AE12" s="4">
        <v>870.80235146982261</v>
      </c>
      <c r="AF12" s="4">
        <v>798.87181784554684</v>
      </c>
      <c r="AG12" s="4">
        <v>792.52017617556442</v>
      </c>
      <c r="AH12" s="4">
        <v>771.82019097449313</v>
      </c>
      <c r="AI12" s="4">
        <v>740.91212093119657</v>
      </c>
      <c r="AJ12" s="4">
        <v>729.78769882516883</v>
      </c>
      <c r="AK12" s="4">
        <v>744.20414298359378</v>
      </c>
    </row>
    <row r="13" spans="2:37">
      <c r="B13" t="s">
        <v>6</v>
      </c>
      <c r="C13" s="4">
        <v>193.49409069216574</v>
      </c>
      <c r="D13" s="4">
        <v>189.02556177401314</v>
      </c>
      <c r="E13" s="4">
        <v>178.80087872420037</v>
      </c>
      <c r="F13" s="4">
        <v>177.47377454314369</v>
      </c>
      <c r="G13" s="4">
        <v>173.77750459998157</v>
      </c>
      <c r="H13" s="4">
        <v>167.4596671227383</v>
      </c>
      <c r="I13" s="4">
        <v>165.27863558774314</v>
      </c>
      <c r="J13" s="4">
        <v>167.7682556651433</v>
      </c>
      <c r="K13" s="4">
        <v>168.25646109341832</v>
      </c>
      <c r="L13" s="4">
        <v>177.57492826974297</v>
      </c>
      <c r="M13" s="4">
        <v>180.41948589309163</v>
      </c>
      <c r="N13" s="4">
        <v>177.6036731173013</v>
      </c>
      <c r="O13" s="4">
        <v>175.30431107329417</v>
      </c>
      <c r="P13" s="4">
        <v>172.09742527702284</v>
      </c>
      <c r="Q13" s="4">
        <v>168.09351692779188</v>
      </c>
      <c r="R13" s="4">
        <v>168.62535802619013</v>
      </c>
      <c r="S13" s="4">
        <v>174.70051352453373</v>
      </c>
      <c r="T13" s="4">
        <v>178.7712508701712</v>
      </c>
      <c r="U13" s="4">
        <v>186.24131422134573</v>
      </c>
      <c r="V13" s="4">
        <v>193.8557478794296</v>
      </c>
      <c r="W13" s="4">
        <v>205.48550077216947</v>
      </c>
      <c r="X13" s="4">
        <v>215.06496784958065</v>
      </c>
      <c r="Y13" s="4">
        <v>223.46613139954584</v>
      </c>
      <c r="Z13" s="4">
        <v>228.66406720810761</v>
      </c>
      <c r="AA13" s="4">
        <v>237.04936463693912</v>
      </c>
      <c r="AB13" s="4">
        <v>245.62181149387553</v>
      </c>
      <c r="AC13" s="4">
        <v>253.08269763256587</v>
      </c>
      <c r="AD13" s="4">
        <v>260.42698123681305</v>
      </c>
      <c r="AE13" s="4">
        <v>261.04247916446627</v>
      </c>
      <c r="AF13" s="4">
        <v>244.52191315261038</v>
      </c>
      <c r="AG13" s="4">
        <v>234.30596501947605</v>
      </c>
      <c r="AH13" s="4">
        <v>228.40597514715498</v>
      </c>
      <c r="AI13" s="4">
        <v>218.50357460314001</v>
      </c>
      <c r="AJ13" s="4">
        <v>212.49641819724357</v>
      </c>
      <c r="AK13" s="4">
        <v>214.10119190108497</v>
      </c>
    </row>
    <row r="14" spans="2:37">
      <c r="B14" t="s">
        <v>7</v>
      </c>
      <c r="C14" s="4">
        <v>909.05658598470086</v>
      </c>
      <c r="D14" s="4">
        <v>902.75560528168864</v>
      </c>
      <c r="E14" s="4">
        <v>893.7093596452803</v>
      </c>
      <c r="F14" s="4">
        <v>887.37917092737985</v>
      </c>
      <c r="G14" s="4">
        <v>853.00036899247289</v>
      </c>
      <c r="H14" s="4">
        <v>831.80873230274847</v>
      </c>
      <c r="I14" s="4">
        <v>840.58224331044096</v>
      </c>
      <c r="J14" s="4">
        <v>893.83572610011186</v>
      </c>
      <c r="K14" s="4">
        <v>913.09181801195621</v>
      </c>
      <c r="L14" s="4">
        <v>928.61331016007557</v>
      </c>
      <c r="M14" s="4">
        <v>944.76753143438623</v>
      </c>
      <c r="N14" s="4">
        <v>947.97582388790988</v>
      </c>
      <c r="O14" s="4">
        <v>929.3449865568308</v>
      </c>
      <c r="P14" s="4">
        <v>901.70354181631262</v>
      </c>
      <c r="Q14" s="4">
        <v>887.85068642461283</v>
      </c>
      <c r="R14" s="4">
        <v>894.50879141337941</v>
      </c>
      <c r="S14" s="4">
        <v>888.67566489956607</v>
      </c>
      <c r="T14" s="4">
        <v>879.15634391657477</v>
      </c>
      <c r="U14" s="4">
        <v>905.8546124581793</v>
      </c>
      <c r="V14" s="4">
        <v>923.25059239837549</v>
      </c>
      <c r="W14" s="4">
        <v>939.65302094400545</v>
      </c>
      <c r="X14" s="4">
        <v>958.05734503268854</v>
      </c>
      <c r="Y14" s="4">
        <v>972.88982008737844</v>
      </c>
      <c r="Z14" s="4">
        <v>999.55905455468155</v>
      </c>
      <c r="AA14" s="4">
        <v>1026.5151813998509</v>
      </c>
      <c r="AB14" s="4">
        <v>1056.9218943134924</v>
      </c>
      <c r="AC14" s="4">
        <v>1087.1546780835868</v>
      </c>
      <c r="AD14" s="4">
        <v>1117.0332701721127</v>
      </c>
      <c r="AE14" s="4">
        <v>1107.2288922494986</v>
      </c>
      <c r="AF14" s="4">
        <v>1049.3063247689602</v>
      </c>
      <c r="AG14" s="4">
        <v>1033.3263066778684</v>
      </c>
      <c r="AH14" s="4">
        <v>1008.0263701765862</v>
      </c>
      <c r="AI14" s="4">
        <v>971.71589675913572</v>
      </c>
      <c r="AJ14" s="4">
        <v>928.48434962889723</v>
      </c>
      <c r="AK14" s="4">
        <v>928.30516787378428</v>
      </c>
    </row>
    <row r="15" spans="2:37">
      <c r="B15" t="s">
        <v>8</v>
      </c>
      <c r="C15" s="4">
        <v>512.40589298630994</v>
      </c>
      <c r="D15" s="4">
        <v>502.87603385411165</v>
      </c>
      <c r="E15" s="4">
        <v>508.14684448288722</v>
      </c>
      <c r="F15" s="4">
        <v>503.77256321339843</v>
      </c>
      <c r="G15" s="4">
        <v>486.56413799894398</v>
      </c>
      <c r="H15" s="4">
        <v>502.46968930443074</v>
      </c>
      <c r="I15" s="4">
        <v>513.55915183689285</v>
      </c>
      <c r="J15" s="4">
        <v>526.59196118121406</v>
      </c>
      <c r="K15" s="4">
        <v>541.25299761422991</v>
      </c>
      <c r="L15" s="4">
        <v>548.00810625242957</v>
      </c>
      <c r="M15" s="4">
        <v>570.71108267002717</v>
      </c>
      <c r="N15" s="4">
        <v>575.68830270139551</v>
      </c>
      <c r="O15" s="4">
        <v>579.83551931078557</v>
      </c>
      <c r="P15" s="4">
        <v>563.28844228447679</v>
      </c>
      <c r="Q15" s="4">
        <v>553.04892048876161</v>
      </c>
      <c r="R15" s="4">
        <v>559.28087321523242</v>
      </c>
      <c r="S15" s="4">
        <v>582.6213382066253</v>
      </c>
      <c r="T15" s="4">
        <v>589.4805962565207</v>
      </c>
      <c r="U15" s="4">
        <v>619.7998476427573</v>
      </c>
      <c r="V15" s="4">
        <v>628.71511055933797</v>
      </c>
      <c r="W15" s="4">
        <v>647.00762035469529</v>
      </c>
      <c r="X15" s="4">
        <v>669.30136030670587</v>
      </c>
      <c r="Y15" s="4">
        <v>691.67095150660236</v>
      </c>
      <c r="Z15" s="4">
        <v>712.47950861898266</v>
      </c>
      <c r="AA15" s="4">
        <v>741.37053509048133</v>
      </c>
      <c r="AB15" s="4">
        <v>768.81822267989173</v>
      </c>
      <c r="AC15" s="4">
        <v>802.64207967552704</v>
      </c>
      <c r="AD15" s="4">
        <v>838.94472513791084</v>
      </c>
      <c r="AE15" s="4">
        <v>834.73371829027337</v>
      </c>
      <c r="AF15" s="4">
        <v>770.89439195161322</v>
      </c>
      <c r="AG15" s="4">
        <v>754.51920873749327</v>
      </c>
      <c r="AH15" s="4">
        <v>725.61898234139949</v>
      </c>
      <c r="AI15" s="4">
        <v>692.31132584784359</v>
      </c>
      <c r="AJ15" s="4">
        <v>666.98875735323043</v>
      </c>
      <c r="AK15" s="4">
        <v>666.60371098207963</v>
      </c>
    </row>
    <row r="16" spans="2:37">
      <c r="B16" t="s">
        <v>9</v>
      </c>
      <c r="C16" s="4">
        <v>2143.5085445676059</v>
      </c>
      <c r="D16" s="4">
        <v>2080.3777088458846</v>
      </c>
      <c r="E16" s="4">
        <v>1999.4804728766987</v>
      </c>
      <c r="F16" s="4">
        <v>1997.7047438377854</v>
      </c>
      <c r="G16" s="4">
        <v>1965.1917501141777</v>
      </c>
      <c r="H16" s="4">
        <v>1917.7845754336356</v>
      </c>
      <c r="I16" s="4">
        <v>1964.2924009350197</v>
      </c>
      <c r="J16" s="4">
        <v>2086.2896242033557</v>
      </c>
      <c r="K16" s="4">
        <v>2182.3903139001281</v>
      </c>
      <c r="L16" s="4">
        <v>2295.8389336166006</v>
      </c>
      <c r="M16" s="4">
        <v>2402.4100515637174</v>
      </c>
      <c r="N16" s="4">
        <v>2447.6891804084225</v>
      </c>
      <c r="O16" s="4">
        <v>2434.4212087577876</v>
      </c>
      <c r="P16" s="4">
        <v>2369.807931269369</v>
      </c>
      <c r="Q16" s="4">
        <v>2394.9433471718385</v>
      </c>
      <c r="R16" s="4">
        <v>2472.1796694459085</v>
      </c>
      <c r="S16" s="4">
        <v>2549.486833508025</v>
      </c>
      <c r="T16" s="4">
        <v>2645.3087011328289</v>
      </c>
      <c r="U16" s="4">
        <v>2764.711133962443</v>
      </c>
      <c r="V16" s="4">
        <v>2894.2862363052536</v>
      </c>
      <c r="W16" s="4">
        <v>2987.1778328818464</v>
      </c>
      <c r="X16" s="4">
        <v>3071.6574503924985</v>
      </c>
      <c r="Y16" s="4">
        <v>3160.1359374434419</v>
      </c>
      <c r="Z16" s="4">
        <v>3268.3506977436045</v>
      </c>
      <c r="AA16" s="4">
        <v>3391.0441671377339</v>
      </c>
      <c r="AB16" s="4">
        <v>3523.0359426504588</v>
      </c>
      <c r="AC16" s="4">
        <v>3669.5324420724373</v>
      </c>
      <c r="AD16" s="4">
        <v>3778.6416319268292</v>
      </c>
      <c r="AE16" s="4">
        <v>3804.4386359527598</v>
      </c>
      <c r="AF16" s="4">
        <v>3594.5042947168163</v>
      </c>
      <c r="AG16" s="4">
        <v>3533.8899666488446</v>
      </c>
      <c r="AH16" s="4">
        <v>3437.4899254414649</v>
      </c>
      <c r="AI16" s="4">
        <v>3288.4537973682636</v>
      </c>
      <c r="AJ16" s="4">
        <v>3183.3463420663775</v>
      </c>
      <c r="AK16" s="4">
        <v>3234.8180082280701</v>
      </c>
    </row>
    <row r="17" spans="2:37">
      <c r="B17" t="s">
        <v>10</v>
      </c>
      <c r="C17" s="4">
        <v>1196.1028118193929</v>
      </c>
      <c r="D17" s="4">
        <v>1172.8919339519016</v>
      </c>
      <c r="E17" s="4">
        <v>1135.5495348485842</v>
      </c>
      <c r="F17" s="4">
        <v>1139.4346068321872</v>
      </c>
      <c r="G17" s="4">
        <v>1130.0224093637596</v>
      </c>
      <c r="H17" s="4">
        <v>1134.4869465054428</v>
      </c>
      <c r="I17" s="4">
        <v>1170.7528025840879</v>
      </c>
      <c r="J17" s="4">
        <v>1259.1454024859459</v>
      </c>
      <c r="K17" s="4">
        <v>1298.6170167688153</v>
      </c>
      <c r="L17" s="4">
        <v>1348.1648663263256</v>
      </c>
      <c r="M17" s="4">
        <v>1408.8975518448924</v>
      </c>
      <c r="N17" s="4">
        <v>1426.0203980456333</v>
      </c>
      <c r="O17" s="4">
        <v>1405.5365291438025</v>
      </c>
      <c r="P17" s="4">
        <v>1342.4916567215041</v>
      </c>
      <c r="Q17" s="4">
        <v>1349.4763961408817</v>
      </c>
      <c r="R17" s="4">
        <v>1391.8347195685419</v>
      </c>
      <c r="S17" s="4">
        <v>1411.8835657343027</v>
      </c>
      <c r="T17" s="4">
        <v>1471.3982192593548</v>
      </c>
      <c r="U17" s="4">
        <v>1559.2230092296004</v>
      </c>
      <c r="V17" s="4">
        <v>1617.8862191934136</v>
      </c>
      <c r="W17" s="4">
        <v>1699.3759474947296</v>
      </c>
      <c r="X17" s="4">
        <v>1754.2222291087344</v>
      </c>
      <c r="Y17" s="4">
        <v>1833.8598917069978</v>
      </c>
      <c r="Z17" s="4">
        <v>1895.2233910107698</v>
      </c>
      <c r="AA17" s="4">
        <v>1972.5364222062665</v>
      </c>
      <c r="AB17" s="4">
        <v>2066.7489989557662</v>
      </c>
      <c r="AC17" s="4">
        <v>2163.6020198213846</v>
      </c>
      <c r="AD17" s="4">
        <v>2225.65035870255</v>
      </c>
      <c r="AE17" s="4">
        <v>2179.6985856000529</v>
      </c>
      <c r="AF17" s="4">
        <v>1966.3511828100879</v>
      </c>
      <c r="AG17" s="4">
        <v>1918.5488428931487</v>
      </c>
      <c r="AH17" s="4">
        <v>1853.8484970569002</v>
      </c>
      <c r="AI17" s="4">
        <v>1781.5291448764026</v>
      </c>
      <c r="AJ17" s="4">
        <v>1726.2709022771842</v>
      </c>
      <c r="AK17" s="4">
        <v>1744.309710570119</v>
      </c>
    </row>
    <row r="18" spans="2:37">
      <c r="B18" t="s">
        <v>11</v>
      </c>
      <c r="C18" s="4">
        <v>296.22268030794794</v>
      </c>
      <c r="D18" s="4">
        <v>287.92414360594279</v>
      </c>
      <c r="E18" s="4">
        <v>280.86164159208494</v>
      </c>
      <c r="F18" s="4">
        <v>286.43928792402255</v>
      </c>
      <c r="G18" s="4">
        <v>282.4378550380693</v>
      </c>
      <c r="H18" s="4">
        <v>277.48501054557204</v>
      </c>
      <c r="I18" s="4">
        <v>279.94679666703252</v>
      </c>
      <c r="J18" s="4">
        <v>304.2786496415419</v>
      </c>
      <c r="K18" s="4">
        <v>307.08111642995459</v>
      </c>
      <c r="L18" s="4">
        <v>315.99684776093665</v>
      </c>
      <c r="M18" s="4">
        <v>325.02011324911467</v>
      </c>
      <c r="N18" s="4">
        <v>318.43029680156877</v>
      </c>
      <c r="O18" s="4">
        <v>313.82581390213522</v>
      </c>
      <c r="P18" s="4">
        <v>304.65918068992772</v>
      </c>
      <c r="Q18" s="4">
        <v>299.2599667891032</v>
      </c>
      <c r="R18" s="4">
        <v>298.77449832059847</v>
      </c>
      <c r="S18" s="4">
        <v>298.86329410930438</v>
      </c>
      <c r="T18" s="4">
        <v>288.9767256822268</v>
      </c>
      <c r="U18" s="4">
        <v>302.73843951326393</v>
      </c>
      <c r="V18" s="4">
        <v>319.66982745630111</v>
      </c>
      <c r="W18" s="4">
        <v>331.31270346199932</v>
      </c>
      <c r="X18" s="4">
        <v>335.57703307869997</v>
      </c>
      <c r="Y18" s="4">
        <v>344.46630636929206</v>
      </c>
      <c r="Z18" s="4">
        <v>353.18821555959448</v>
      </c>
      <c r="AA18" s="4">
        <v>361.8054638410058</v>
      </c>
      <c r="AB18" s="4">
        <v>376.95429792216555</v>
      </c>
      <c r="AC18" s="4">
        <v>385.02652932115149</v>
      </c>
      <c r="AD18" s="4">
        <v>393.81699726290884</v>
      </c>
      <c r="AE18" s="4">
        <v>396.35081064507517</v>
      </c>
      <c r="AF18" s="4">
        <v>374.98771491716633</v>
      </c>
      <c r="AG18" s="4">
        <v>371.3094528883118</v>
      </c>
      <c r="AH18" s="4">
        <v>358.30937344669724</v>
      </c>
      <c r="AI18" s="4">
        <v>342.90560975476757</v>
      </c>
      <c r="AJ18" s="4">
        <v>334.6943584499644</v>
      </c>
      <c r="AK18" s="4">
        <v>338.30188332618889</v>
      </c>
    </row>
    <row r="19" spans="2:37">
      <c r="B19" t="s">
        <v>12</v>
      </c>
      <c r="C19" s="4">
        <v>1101.540997075773</v>
      </c>
      <c r="D19" s="4">
        <v>1071.7510350458824</v>
      </c>
      <c r="E19" s="4">
        <v>1072.7880058006717</v>
      </c>
      <c r="F19" s="4">
        <v>1073.8785754485368</v>
      </c>
      <c r="G19" s="4">
        <v>1066.3256934726312</v>
      </c>
      <c r="H19" s="4">
        <v>1034.4544021265062</v>
      </c>
      <c r="I19" s="4">
        <v>1002.1915325313971</v>
      </c>
      <c r="J19" s="4">
        <v>1027.6870050765326</v>
      </c>
      <c r="K19" s="4">
        <v>1059.1733068371138</v>
      </c>
      <c r="L19" s="4">
        <v>1070.7048693969502</v>
      </c>
      <c r="M19" s="4">
        <v>1075.2839637982768</v>
      </c>
      <c r="N19" s="4">
        <v>1063.5771051903478</v>
      </c>
      <c r="O19" s="4">
        <v>1018.6080363732668</v>
      </c>
      <c r="P19" s="4">
        <v>984.15171198811322</v>
      </c>
      <c r="Q19" s="4">
        <v>964.79291655741952</v>
      </c>
      <c r="R19" s="4">
        <v>948.20858261196975</v>
      </c>
      <c r="S19" s="4">
        <v>948.35241756683286</v>
      </c>
      <c r="T19" s="4">
        <v>933.00688673055515</v>
      </c>
      <c r="U19" s="4">
        <v>946.80914242662595</v>
      </c>
      <c r="V19" s="4">
        <v>957.02958657116494</v>
      </c>
      <c r="W19" s="4">
        <v>981.69060290493439</v>
      </c>
      <c r="X19" s="4">
        <v>1007.1790003284974</v>
      </c>
      <c r="Y19" s="4">
        <v>1027.2828223241988</v>
      </c>
      <c r="Z19" s="4">
        <v>1051.437975955464</v>
      </c>
      <c r="AA19" s="4">
        <v>1082.6398837064119</v>
      </c>
      <c r="AB19" s="4">
        <v>1133.5712683259815</v>
      </c>
      <c r="AC19" s="4">
        <v>1175.3841005026061</v>
      </c>
      <c r="AD19" s="4">
        <v>1224.6981883959356</v>
      </c>
      <c r="AE19" s="4">
        <v>1223.9108951106393</v>
      </c>
      <c r="AF19" s="4">
        <v>1152.7183361701827</v>
      </c>
      <c r="AG19" s="4">
        <v>1126.8286870847016</v>
      </c>
      <c r="AH19" s="4">
        <v>1094.9286435578811</v>
      </c>
      <c r="AI19" s="4">
        <v>1049.7171728188378</v>
      </c>
      <c r="AJ19" s="4">
        <v>1015.882876454493</v>
      </c>
      <c r="AK19" s="4">
        <v>1010.6056260403385</v>
      </c>
    </row>
    <row r="20" spans="2:37">
      <c r="B20" t="s">
        <v>13</v>
      </c>
      <c r="C20" s="4">
        <v>1552.3796509499434</v>
      </c>
      <c r="D20" s="4">
        <v>1521.9713110252271</v>
      </c>
      <c r="E20" s="4">
        <v>1567.5473839358374</v>
      </c>
      <c r="F20" s="4">
        <v>1575.6719532896921</v>
      </c>
      <c r="G20" s="4">
        <v>1547.2116186456215</v>
      </c>
      <c r="H20" s="4">
        <v>1552.5819738411403</v>
      </c>
      <c r="I20" s="4">
        <v>1655.4518225509269</v>
      </c>
      <c r="J20" s="4">
        <v>1728.8105803505894</v>
      </c>
      <c r="K20" s="4">
        <v>1795.1931976891651</v>
      </c>
      <c r="L20" s="4">
        <v>1881.2221856468393</v>
      </c>
      <c r="M20" s="4">
        <v>1999.0983508737236</v>
      </c>
      <c r="N20" s="4">
        <v>2069.1708669086074</v>
      </c>
      <c r="O20" s="4">
        <v>2091.5087656395958</v>
      </c>
      <c r="P20" s="4">
        <v>2076.4757761176065</v>
      </c>
      <c r="Q20" s="4">
        <v>2062.0751820162777</v>
      </c>
      <c r="R20" s="4">
        <v>2122.1605731141103</v>
      </c>
      <c r="S20" s="4">
        <v>2143.8449041282324</v>
      </c>
      <c r="T20" s="4">
        <v>2261.2894200813853</v>
      </c>
      <c r="U20" s="4">
        <v>2377.197644616243</v>
      </c>
      <c r="V20" s="4">
        <v>2507.4508716912883</v>
      </c>
      <c r="W20" s="4">
        <v>2658.3797756435606</v>
      </c>
      <c r="X20" s="4">
        <v>2769.6978173966395</v>
      </c>
      <c r="Y20" s="4">
        <v>2895.7949893386299</v>
      </c>
      <c r="Z20" s="4">
        <v>2992.6323645752836</v>
      </c>
      <c r="AA20" s="4">
        <v>3108.6430872465094</v>
      </c>
      <c r="AB20" s="4">
        <v>3235.3129893644445</v>
      </c>
      <c r="AC20" s="4">
        <v>3356.9729083428988</v>
      </c>
      <c r="AD20" s="4">
        <v>3456.1155099095681</v>
      </c>
      <c r="AE20" s="4">
        <v>3481.104321026894</v>
      </c>
      <c r="AF20" s="4">
        <v>3328.4996632353527</v>
      </c>
      <c r="AG20" s="4">
        <v>3264.6831131138779</v>
      </c>
      <c r="AH20" s="4">
        <v>3216.3841412688034</v>
      </c>
      <c r="AI20" s="4">
        <v>3093.5506088549823</v>
      </c>
      <c r="AJ20" s="4">
        <v>3017.3491400864132</v>
      </c>
      <c r="AK20" s="4">
        <v>3041.7169332346107</v>
      </c>
    </row>
    <row r="21" spans="2:37">
      <c r="B21" t="s">
        <v>14</v>
      </c>
      <c r="C21" s="4">
        <v>294.23497247629513</v>
      </c>
      <c r="D21" s="4">
        <v>285.30672660783893</v>
      </c>
      <c r="E21" s="4">
        <v>284.71376980517402</v>
      </c>
      <c r="F21" s="4">
        <v>291.25740379721879</v>
      </c>
      <c r="G21" s="4">
        <v>296.3862435786524</v>
      </c>
      <c r="H21" s="4">
        <v>289.44036587256971</v>
      </c>
      <c r="I21" s="4">
        <v>295.17397738707541</v>
      </c>
      <c r="J21" s="4">
        <v>313.36986707976837</v>
      </c>
      <c r="K21" s="4">
        <v>334.11418555537813</v>
      </c>
      <c r="L21" s="4">
        <v>349.56169262949402</v>
      </c>
      <c r="M21" s="4">
        <v>363.81288467117895</v>
      </c>
      <c r="N21" s="4">
        <v>363.38393596940745</v>
      </c>
      <c r="O21" s="4">
        <v>359.82449645519108</v>
      </c>
      <c r="P21" s="4">
        <v>347.81216347205384</v>
      </c>
      <c r="Q21" s="4">
        <v>352.32918397413277</v>
      </c>
      <c r="R21" s="4">
        <v>354.07557092205889</v>
      </c>
      <c r="S21" s="4">
        <v>363.82700211902591</v>
      </c>
      <c r="T21" s="4">
        <v>392.36433209671952</v>
      </c>
      <c r="U21" s="4">
        <v>418.04089226574257</v>
      </c>
      <c r="V21" s="4">
        <v>440.45237251160552</v>
      </c>
      <c r="W21" s="4">
        <v>461.36757039194259</v>
      </c>
      <c r="X21" s="4">
        <v>482.2079198933086</v>
      </c>
      <c r="Y21" s="4">
        <v>509.09568741037026</v>
      </c>
      <c r="Z21" s="4">
        <v>531.59873431042365</v>
      </c>
      <c r="AA21" s="4">
        <v>560.1517340953643</v>
      </c>
      <c r="AB21" s="4">
        <v>592.48671220232677</v>
      </c>
      <c r="AC21" s="4">
        <v>619.69310564211889</v>
      </c>
      <c r="AD21" s="4">
        <v>646.1940511577011</v>
      </c>
      <c r="AE21" s="4">
        <v>642.31541878498194</v>
      </c>
      <c r="AF21" s="4">
        <v>595.59445773076038</v>
      </c>
      <c r="AG21" s="4">
        <v>592.41508185035252</v>
      </c>
      <c r="AH21" s="4">
        <v>569.61490124264242</v>
      </c>
      <c r="AI21" s="4">
        <v>547.70896022947284</v>
      </c>
      <c r="AJ21" s="4">
        <v>536.89095025929441</v>
      </c>
      <c r="AK21" s="4">
        <v>545.90303904158009</v>
      </c>
    </row>
    <row r="22" spans="2:37">
      <c r="B22" t="s">
        <v>15</v>
      </c>
      <c r="C22" s="4">
        <v>197.26677553185542</v>
      </c>
      <c r="D22" s="4">
        <v>192.67968769621797</v>
      </c>
      <c r="E22" s="4">
        <v>190.78825570898337</v>
      </c>
      <c r="F22" s="4">
        <v>187.54957402808822</v>
      </c>
      <c r="G22" s="4">
        <v>184.13211571808387</v>
      </c>
      <c r="H22" s="4">
        <v>182.51661854711426</v>
      </c>
      <c r="I22" s="4">
        <v>188.74161895125314</v>
      </c>
      <c r="J22" s="4">
        <v>196.62070783037967</v>
      </c>
      <c r="K22" s="4">
        <v>202.56460620062805</v>
      </c>
      <c r="L22" s="4">
        <v>213.8870814496938</v>
      </c>
      <c r="M22" s="4">
        <v>219.74715637805062</v>
      </c>
      <c r="N22" s="4">
        <v>225.46337298591516</v>
      </c>
      <c r="O22" s="4">
        <v>218.9313416375812</v>
      </c>
      <c r="P22" s="4">
        <v>213.51876174424123</v>
      </c>
      <c r="Q22" s="4">
        <v>213.2374250350629</v>
      </c>
      <c r="R22" s="4">
        <v>222.7041176734366</v>
      </c>
      <c r="S22" s="4">
        <v>228.47657514234172</v>
      </c>
      <c r="T22" s="4">
        <v>235.58597682132168</v>
      </c>
      <c r="U22" s="4">
        <v>250.69058984460139</v>
      </c>
      <c r="V22" s="4">
        <v>256.1702700783332</v>
      </c>
      <c r="W22" s="4">
        <v>268.72299124872484</v>
      </c>
      <c r="X22" s="4">
        <v>275.96524008708474</v>
      </c>
      <c r="Y22" s="4">
        <v>282.79266760888532</v>
      </c>
      <c r="Z22" s="4">
        <v>289.69976738489379</v>
      </c>
      <c r="AA22" s="4">
        <v>297.18720280001196</v>
      </c>
      <c r="AB22" s="4">
        <v>309.90175851276143</v>
      </c>
      <c r="AC22" s="4">
        <v>317.33543947572684</v>
      </c>
      <c r="AD22" s="4">
        <v>329.95697767636125</v>
      </c>
      <c r="AE22" s="4">
        <v>331.77926898916667</v>
      </c>
      <c r="AF22" s="4">
        <v>309.80895372109626</v>
      </c>
      <c r="AG22" s="4">
        <v>304.70775732579744</v>
      </c>
      <c r="AH22" s="4">
        <v>298.30780379332901</v>
      </c>
      <c r="AI22" s="4">
        <v>284.60465598193889</v>
      </c>
      <c r="AJ22" s="4">
        <v>277.39532427254295</v>
      </c>
      <c r="AK22" s="4">
        <v>281.30156600548901</v>
      </c>
    </row>
    <row r="23" spans="2:37">
      <c r="B23" t="s">
        <v>16</v>
      </c>
      <c r="C23" s="4">
        <v>770.95926802932195</v>
      </c>
      <c r="D23" s="4">
        <v>748.81731825402142</v>
      </c>
      <c r="E23" s="4">
        <v>750.41997941182615</v>
      </c>
      <c r="F23" s="4">
        <v>735.75206595940347</v>
      </c>
      <c r="G23" s="4">
        <v>715.56171737432453</v>
      </c>
      <c r="H23" s="4">
        <v>698.23957937038233</v>
      </c>
      <c r="I23" s="4">
        <v>706.84638757250923</v>
      </c>
      <c r="J23" s="4">
        <v>710.35988053037647</v>
      </c>
      <c r="K23" s="4">
        <v>723.49414834395316</v>
      </c>
      <c r="L23" s="4">
        <v>750.69851962934524</v>
      </c>
      <c r="M23" s="4">
        <v>776.06271993219173</v>
      </c>
      <c r="N23" s="4">
        <v>798.39569722582462</v>
      </c>
      <c r="O23" s="4">
        <v>778.15532900756114</v>
      </c>
      <c r="P23" s="4">
        <v>756.19019601761909</v>
      </c>
      <c r="Q23" s="4">
        <v>750.36167004209767</v>
      </c>
      <c r="R23" s="4">
        <v>763.16051750195277</v>
      </c>
      <c r="S23" s="4">
        <v>774.98182351422793</v>
      </c>
      <c r="T23" s="4">
        <v>803.04615879153641</v>
      </c>
      <c r="U23" s="4">
        <v>842.93544586010626</v>
      </c>
      <c r="V23" s="4">
        <v>885.2908171180851</v>
      </c>
      <c r="W23" s="4">
        <v>911.75847480753328</v>
      </c>
      <c r="X23" s="4">
        <v>945.49459146397737</v>
      </c>
      <c r="Y23" s="4">
        <v>965.12022436983727</v>
      </c>
      <c r="Z23" s="4">
        <v>994.61047809956256</v>
      </c>
      <c r="AA23" s="4">
        <v>1006.2127282736373</v>
      </c>
      <c r="AB23" s="4">
        <v>1044.2063849728213</v>
      </c>
      <c r="AC23" s="4">
        <v>1075.1724201400823</v>
      </c>
      <c r="AD23" s="4">
        <v>1104.9986708704507</v>
      </c>
      <c r="AE23" s="4">
        <v>1122.4463925757132</v>
      </c>
      <c r="AF23" s="4">
        <v>1068.8698539191273</v>
      </c>
      <c r="AG23" s="4">
        <v>1059.8269813386287</v>
      </c>
      <c r="AH23" s="4">
        <v>1025.8268358404187</v>
      </c>
      <c r="AI23" s="4">
        <v>998.51633520016162</v>
      </c>
      <c r="AJ23" s="4">
        <v>966.58370743273235</v>
      </c>
      <c r="AK23" s="4">
        <v>969.40539667870996</v>
      </c>
    </row>
    <row r="24" spans="2:37">
      <c r="B24" t="s">
        <v>17</v>
      </c>
      <c r="C24" s="4">
        <v>99.424672078527635</v>
      </c>
      <c r="D24" s="4">
        <v>95.190613985677544</v>
      </c>
      <c r="E24" s="4">
        <v>98.75504353275538</v>
      </c>
      <c r="F24" s="4">
        <v>94.051715996506516</v>
      </c>
      <c r="G24" s="4">
        <v>91.153868276502578</v>
      </c>
      <c r="H24" s="4">
        <v>95.556760529955312</v>
      </c>
      <c r="I24" s="4">
        <v>101.09992721167197</v>
      </c>
      <c r="J24" s="4">
        <v>102.22474370891611</v>
      </c>
      <c r="K24" s="4">
        <v>106.26565855899456</v>
      </c>
      <c r="L24" s="4">
        <v>112.14319214494304</v>
      </c>
      <c r="M24" s="4">
        <v>110.52227496130632</v>
      </c>
      <c r="N24" s="4">
        <v>114.01919408721395</v>
      </c>
      <c r="O24" s="4">
        <v>111.15800944090813</v>
      </c>
      <c r="P24" s="4">
        <v>107.91880843768327</v>
      </c>
      <c r="Q24" s="4">
        <v>108.3088642593368</v>
      </c>
      <c r="R24" s="4">
        <v>109.12763233625002</v>
      </c>
      <c r="S24" s="4">
        <v>109.31923221351057</v>
      </c>
      <c r="T24" s="4">
        <v>110.9037187133233</v>
      </c>
      <c r="U24" s="4">
        <v>111.55465988397849</v>
      </c>
      <c r="V24" s="4">
        <v>118.88133433773838</v>
      </c>
      <c r="W24" s="4">
        <v>124.17976948123027</v>
      </c>
      <c r="X24" s="4">
        <v>127.43498674416928</v>
      </c>
      <c r="Y24" s="4">
        <v>130.86358676736654</v>
      </c>
      <c r="Z24" s="4">
        <v>134.98262259824875</v>
      </c>
      <c r="AA24" s="4">
        <v>140.69944328993839</v>
      </c>
      <c r="AB24" s="4">
        <v>143.06557115986061</v>
      </c>
      <c r="AC24" s="4">
        <v>147.0667794437982</v>
      </c>
      <c r="AD24" s="4">
        <v>149.42255940987229</v>
      </c>
      <c r="AE24" s="4">
        <v>148.30379952561537</v>
      </c>
      <c r="AF24" s="4">
        <v>137.59332139826748</v>
      </c>
      <c r="AG24" s="4">
        <v>137.60350314417371</v>
      </c>
      <c r="AH24" s="4">
        <v>134.8035264879006</v>
      </c>
      <c r="AI24" s="4">
        <v>129.70212185824832</v>
      </c>
      <c r="AJ24" s="4">
        <v>126.19787283055126</v>
      </c>
      <c r="AK24" s="4">
        <v>128.60071592003516</v>
      </c>
    </row>
    <row r="25" spans="2:37">
      <c r="B25" t="s">
        <v>47</v>
      </c>
      <c r="C25" s="4">
        <v>30.50631551531049</v>
      </c>
      <c r="D25" s="4">
        <v>30.49879775170831</v>
      </c>
      <c r="E25" s="4">
        <v>31.220556420168091</v>
      </c>
      <c r="F25" s="4">
        <v>30.667251602887617</v>
      </c>
      <c r="G25" s="4">
        <v>31.342033070565957</v>
      </c>
      <c r="H25" s="4">
        <v>29.876108127221009</v>
      </c>
      <c r="I25" s="4">
        <v>30.382795734820181</v>
      </c>
      <c r="J25" s="4">
        <v>32.814286291322347</v>
      </c>
      <c r="K25" s="4">
        <v>37.949928352746063</v>
      </c>
      <c r="L25" s="4">
        <v>39.206104342289933</v>
      </c>
      <c r="M25" s="4">
        <v>39.268027837985095</v>
      </c>
      <c r="N25" s="4">
        <v>38.139904465953293</v>
      </c>
      <c r="O25" s="4">
        <v>38.748054927520954</v>
      </c>
      <c r="P25" s="4">
        <v>39.242627222761655</v>
      </c>
      <c r="Q25" s="4">
        <v>39.958632989570468</v>
      </c>
      <c r="R25" s="4">
        <v>41.952381511318364</v>
      </c>
      <c r="S25" s="4">
        <v>40.446574527693848</v>
      </c>
      <c r="T25" s="4">
        <v>41.111591696170343</v>
      </c>
      <c r="U25" s="4">
        <v>41.730959011630446</v>
      </c>
      <c r="V25" s="4">
        <v>42.428144757499368</v>
      </c>
      <c r="W25" s="4">
        <v>47.16914986560591</v>
      </c>
      <c r="X25" s="4">
        <v>47.427069811135105</v>
      </c>
      <c r="Y25" s="4">
        <v>46.650581756484108</v>
      </c>
      <c r="Z25" s="4">
        <v>48.665303182379589</v>
      </c>
      <c r="AA25" s="4">
        <v>50.560210269620256</v>
      </c>
      <c r="AB25" s="4">
        <v>53.255405836661481</v>
      </c>
      <c r="AC25" s="4">
        <v>55.530923478289267</v>
      </c>
      <c r="AD25" s="4">
        <v>55.821969978731957</v>
      </c>
      <c r="AE25" s="4">
        <v>57.276348116177104</v>
      </c>
      <c r="AF25" s="4">
        <v>56.39122765017607</v>
      </c>
      <c r="AG25" s="4">
        <v>56.601440973548193</v>
      </c>
      <c r="AH25" s="4">
        <v>56.001465009810332</v>
      </c>
      <c r="AI25" s="4">
        <v>54.900898149713441</v>
      </c>
      <c r="AJ25" s="4">
        <v>54.499081372940118</v>
      </c>
      <c r="AK25" s="4">
        <v>54.80030507323427</v>
      </c>
    </row>
    <row r="26" spans="2:37">
      <c r="B26" t="s">
        <v>48</v>
      </c>
      <c r="C26" s="4">
        <v>4.5325736203948921</v>
      </c>
      <c r="D26" s="4">
        <v>5.3555762783297478</v>
      </c>
      <c r="E26" s="4">
        <v>5.039027776249756</v>
      </c>
      <c r="F26" s="4">
        <v>5.3433295289676623</v>
      </c>
      <c r="G26" s="4">
        <v>5.323669691009111</v>
      </c>
      <c r="H26" s="4">
        <v>6.2952141697520139</v>
      </c>
      <c r="I26" s="4">
        <v>6.6261110199517415</v>
      </c>
      <c r="J26" s="4">
        <v>6.4227019739878441</v>
      </c>
      <c r="K26" s="4">
        <v>7.0102586260374782</v>
      </c>
      <c r="L26" s="4">
        <v>6.9970935152726863</v>
      </c>
      <c r="M26" s="4">
        <v>6.8821327709881999</v>
      </c>
      <c r="N26" s="4">
        <v>6.968053506207105</v>
      </c>
      <c r="O26" s="4">
        <v>6.945545807936389</v>
      </c>
      <c r="P26" s="4">
        <v>7.2147025135085077</v>
      </c>
      <c r="Q26" s="4">
        <v>7.3778301040204264</v>
      </c>
      <c r="R26" s="4">
        <v>7.6391083962040325</v>
      </c>
      <c r="S26" s="4">
        <v>7.643016500132374</v>
      </c>
      <c r="T26" s="4">
        <v>7.554494027086414</v>
      </c>
      <c r="U26" s="4">
        <v>7.216990964333962</v>
      </c>
      <c r="V26" s="4">
        <v>6.9545608326857957</v>
      </c>
      <c r="W26" s="4">
        <v>7.3423532002088523</v>
      </c>
      <c r="X26" s="4">
        <v>7.6562251141944966</v>
      </c>
      <c r="Y26" s="4">
        <v>8.3906216429454172</v>
      </c>
      <c r="Z26" s="4">
        <v>8.7169304166340886</v>
      </c>
      <c r="AA26" s="4">
        <v>8.7550961315630378</v>
      </c>
      <c r="AB26" s="4">
        <v>9.3999494171056526</v>
      </c>
      <c r="AC26" s="4">
        <v>10.333835917977407</v>
      </c>
      <c r="AD26" s="4">
        <v>9.7597344590493442</v>
      </c>
      <c r="AE26" s="4">
        <v>10.826450971765452</v>
      </c>
      <c r="AF26" s="4">
        <v>10.677626160194036</v>
      </c>
      <c r="AG26" s="4">
        <v>10.900277501974518</v>
      </c>
      <c r="AH26" s="4">
        <v>12.90033747547926</v>
      </c>
      <c r="AI26" s="4">
        <v>12.600206132719663</v>
      </c>
      <c r="AJ26" s="4">
        <v>12.299792676827959</v>
      </c>
      <c r="AK26" s="4">
        <v>12.300068474469727</v>
      </c>
    </row>
    <row r="27" spans="2:37">
      <c r="B27" t="s">
        <v>49</v>
      </c>
      <c r="C27" s="4">
        <v>12509</v>
      </c>
      <c r="D27" s="4">
        <v>12217.999999999996</v>
      </c>
      <c r="E27" s="4">
        <v>12122</v>
      </c>
      <c r="F27" s="4">
        <v>12088.999999999998</v>
      </c>
      <c r="G27" s="4">
        <v>11829.000000000002</v>
      </c>
      <c r="H27" s="4">
        <v>11717.999999999998</v>
      </c>
      <c r="I27" s="4">
        <v>12001.000000000002</v>
      </c>
      <c r="J27" s="4">
        <v>12589</v>
      </c>
      <c r="K27" s="4">
        <v>13043.999999999996</v>
      </c>
      <c r="L27" s="4">
        <v>13532.999999999998</v>
      </c>
      <c r="M27" s="4">
        <v>14064.999999999998</v>
      </c>
      <c r="N27" s="4">
        <v>14252.999999999998</v>
      </c>
      <c r="O27" s="4">
        <v>14074.999999999998</v>
      </c>
      <c r="P27" s="4">
        <v>13697</v>
      </c>
      <c r="Q27" s="4">
        <v>13655.999999999991</v>
      </c>
      <c r="R27" s="4">
        <v>13926.000000000004</v>
      </c>
      <c r="S27" s="4">
        <v>14187.000000000004</v>
      </c>
      <c r="T27" s="4">
        <v>14698.000000000002</v>
      </c>
      <c r="U27" s="4">
        <v>15349.999999999995</v>
      </c>
      <c r="V27" s="4">
        <v>15996</v>
      </c>
      <c r="W27" s="4">
        <v>16727</v>
      </c>
      <c r="X27" s="4">
        <v>17279</v>
      </c>
      <c r="Y27" s="4">
        <v>17776.999999999996</v>
      </c>
      <c r="Z27" s="4">
        <v>18375.999999999996</v>
      </c>
      <c r="AA27" s="4">
        <v>19043.000000000007</v>
      </c>
      <c r="AB27" s="4">
        <v>19881.000000000004</v>
      </c>
      <c r="AC27" s="4">
        <v>20683.000000000004</v>
      </c>
      <c r="AD27" s="4">
        <v>21371.999999999996</v>
      </c>
      <c r="AE27" s="4">
        <v>21338.999999999996</v>
      </c>
      <c r="AF27" s="4">
        <v>20010</v>
      </c>
      <c r="AG27" s="4">
        <v>19640</v>
      </c>
      <c r="AH27" s="4">
        <v>19113.000000000007</v>
      </c>
      <c r="AI27" s="4">
        <v>18338.000000000004</v>
      </c>
      <c r="AJ27" s="4">
        <v>17798.000000000004</v>
      </c>
      <c r="AK27" s="4">
        <v>17963</v>
      </c>
    </row>
    <row r="31" spans="2:37">
      <c r="B31" s="8" t="s">
        <v>50</v>
      </c>
    </row>
    <row r="32" spans="2:37">
      <c r="B32" t="s">
        <v>51</v>
      </c>
    </row>
    <row r="33" spans="2:37">
      <c r="B33" t="s">
        <v>32</v>
      </c>
    </row>
    <row r="34" spans="2:37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37">
      <c r="C35" s="3">
        <v>1980</v>
      </c>
      <c r="D35" s="3">
        <v>1981</v>
      </c>
      <c r="E35" s="3">
        <v>1982</v>
      </c>
      <c r="F35" s="3">
        <v>1983</v>
      </c>
      <c r="G35" s="3">
        <v>1984</v>
      </c>
      <c r="H35" s="3">
        <v>1985</v>
      </c>
      <c r="I35" s="3">
        <v>1986</v>
      </c>
      <c r="J35" s="3">
        <v>1987</v>
      </c>
      <c r="K35" s="3">
        <v>1988</v>
      </c>
      <c r="L35" s="3">
        <v>1989</v>
      </c>
      <c r="M35" s="3">
        <v>1990</v>
      </c>
      <c r="N35" s="3">
        <v>1991</v>
      </c>
      <c r="O35" s="3">
        <v>1992</v>
      </c>
      <c r="P35" s="3">
        <v>1993</v>
      </c>
      <c r="Q35" s="3">
        <v>1994</v>
      </c>
      <c r="R35" s="3">
        <v>1995</v>
      </c>
      <c r="S35" s="3" t="s">
        <v>42</v>
      </c>
      <c r="T35" s="3" t="s">
        <v>43</v>
      </c>
      <c r="U35" s="3" t="s">
        <v>44</v>
      </c>
      <c r="V35" s="3" t="s">
        <v>45</v>
      </c>
      <c r="W35" s="3" t="s">
        <v>46</v>
      </c>
      <c r="X35" s="3">
        <v>2001</v>
      </c>
      <c r="Y35" s="3">
        <v>2002</v>
      </c>
      <c r="Z35" s="3">
        <v>2003</v>
      </c>
      <c r="AA35" s="3">
        <v>2004</v>
      </c>
      <c r="AB35" s="9">
        <v>2005</v>
      </c>
      <c r="AC35" s="9">
        <v>2006</v>
      </c>
      <c r="AD35" s="9">
        <v>2007</v>
      </c>
      <c r="AE35" s="9">
        <v>2008</v>
      </c>
      <c r="AF35" s="9">
        <v>2009</v>
      </c>
      <c r="AG35" s="9">
        <v>2010</v>
      </c>
      <c r="AH35" s="9">
        <v>2011</v>
      </c>
      <c r="AI35" s="9">
        <v>2012</v>
      </c>
      <c r="AJ35" s="9">
        <v>2013</v>
      </c>
      <c r="AK35" s="9">
        <v>2014</v>
      </c>
    </row>
    <row r="36" spans="2:37">
      <c r="B36" t="s">
        <v>1</v>
      </c>
      <c r="C36" s="4">
        <v>1773.7961550242835</v>
      </c>
      <c r="D36" s="4">
        <v>1742.4499783583244</v>
      </c>
      <c r="E36" s="4">
        <v>1765.9512028548186</v>
      </c>
      <c r="F36" s="4">
        <v>1744.9241691044424</v>
      </c>
      <c r="G36" s="4">
        <v>1640.0921337681193</v>
      </c>
      <c r="H36" s="4">
        <v>1663.610333967496</v>
      </c>
      <c r="I36" s="4">
        <v>1714.9105967346977</v>
      </c>
      <c r="J36" s="4">
        <v>1805.3264228368632</v>
      </c>
      <c r="K36" s="4">
        <v>1892.8430958712565</v>
      </c>
      <c r="L36" s="4">
        <v>1982.811016944067</v>
      </c>
      <c r="M36" s="4">
        <v>2070.3131507337321</v>
      </c>
      <c r="N36" s="4">
        <v>2089.5501639211648</v>
      </c>
      <c r="O36" s="4">
        <v>2050.4182142260215</v>
      </c>
      <c r="P36" s="4">
        <v>1980.6907132226231</v>
      </c>
      <c r="Q36" s="4">
        <v>1988.7101645204332</v>
      </c>
      <c r="R36" s="4">
        <v>2024.2842180142793</v>
      </c>
      <c r="S36" s="4">
        <v>2067.2358480873199</v>
      </c>
      <c r="T36" s="4">
        <v>2191.7600679205289</v>
      </c>
      <c r="U36" s="4">
        <v>2269.5068707952646</v>
      </c>
      <c r="V36" s="4">
        <v>2390.7219067368769</v>
      </c>
      <c r="W36" s="4">
        <v>2560.8477063623077</v>
      </c>
      <c r="X36" s="4">
        <v>2648.8487089439982</v>
      </c>
      <c r="Y36" s="4">
        <v>2713.660267238487</v>
      </c>
      <c r="Z36" s="4">
        <v>2825.8823530673126</v>
      </c>
      <c r="AA36" s="4">
        <v>2937.6085274085813</v>
      </c>
      <c r="AB36" s="4">
        <v>3089.2609115419932</v>
      </c>
      <c r="AC36" s="4">
        <v>3248.4096532604894</v>
      </c>
      <c r="AD36" s="4">
        <v>3356.8356601407527</v>
      </c>
      <c r="AE36" s="4">
        <v>3316.46068420552</v>
      </c>
      <c r="AF36" s="4">
        <v>3105.0226280143606</v>
      </c>
      <c r="AG36" s="4">
        <v>3030.5379192948149</v>
      </c>
      <c r="AH36" s="4">
        <v>2931.4193815353788</v>
      </c>
      <c r="AI36" s="4">
        <v>2775.4816146015419</v>
      </c>
      <c r="AJ36" s="4">
        <v>2713.7578715881868</v>
      </c>
      <c r="AK36" s="4">
        <v>2738.5292142669168</v>
      </c>
    </row>
    <row r="37" spans="2:37">
      <c r="B37" t="s">
        <v>2</v>
      </c>
      <c r="C37" s="4">
        <v>459.59698366590709</v>
      </c>
      <c r="D37" s="4">
        <v>444.39707409594808</v>
      </c>
      <c r="E37" s="4">
        <v>444.88780969166294</v>
      </c>
      <c r="F37" s="4">
        <v>437.26240569622178</v>
      </c>
      <c r="G37" s="4">
        <v>418.3213699185016</v>
      </c>
      <c r="H37" s="4">
        <v>412.66781958371877</v>
      </c>
      <c r="I37" s="4">
        <v>425.08076303824413</v>
      </c>
      <c r="J37" s="4">
        <v>450.98715934087454</v>
      </c>
      <c r="K37" s="4">
        <v>461.13449413692291</v>
      </c>
      <c r="L37" s="4">
        <v>475.02242103607932</v>
      </c>
      <c r="M37" s="4">
        <v>493.57277288207132</v>
      </c>
      <c r="N37" s="4">
        <v>510.08552079136012</v>
      </c>
      <c r="O37" s="4">
        <v>498.92623324188992</v>
      </c>
      <c r="P37" s="4">
        <v>487.40438548894537</v>
      </c>
      <c r="Q37" s="4">
        <v>482.71489329534711</v>
      </c>
      <c r="R37" s="4">
        <v>482.73381172772122</v>
      </c>
      <c r="S37" s="4">
        <v>499.03180893716461</v>
      </c>
      <c r="T37" s="4">
        <v>518.33143717241478</v>
      </c>
      <c r="U37" s="4">
        <v>527.42188462872753</v>
      </c>
      <c r="V37" s="4">
        <v>533.2530651880312</v>
      </c>
      <c r="W37" s="4">
        <v>560.06377114003374</v>
      </c>
      <c r="X37" s="4">
        <v>572.46877932171526</v>
      </c>
      <c r="Y37" s="4">
        <v>592.195293767968</v>
      </c>
      <c r="Z37" s="4">
        <v>603.20165943345285</v>
      </c>
      <c r="AA37" s="4">
        <v>621.3481833885503</v>
      </c>
      <c r="AB37" s="4">
        <v>642.32231755149246</v>
      </c>
      <c r="AC37" s="4">
        <v>666.16625964474338</v>
      </c>
      <c r="AD37" s="4">
        <v>691.61549307124869</v>
      </c>
      <c r="AE37" s="4">
        <v>692.82999013449239</v>
      </c>
      <c r="AF37" s="4">
        <v>651.11644101970069</v>
      </c>
      <c r="AG37" s="4">
        <v>633.20991825349961</v>
      </c>
      <c r="AH37" s="4">
        <v>617.028209313189</v>
      </c>
      <c r="AI37" s="4">
        <v>593.82037372987941</v>
      </c>
      <c r="AJ37" s="4">
        <v>575.38781891069402</v>
      </c>
      <c r="AK37" s="4">
        <v>578.01044347586856</v>
      </c>
    </row>
    <row r="38" spans="2:37">
      <c r="B38" t="s">
        <v>3</v>
      </c>
      <c r="C38" s="4">
        <v>438.76710671671782</v>
      </c>
      <c r="D38" s="4">
        <v>421.11572907723274</v>
      </c>
      <c r="E38" s="4">
        <v>401.4349327154099</v>
      </c>
      <c r="F38" s="4">
        <v>402.70907225562905</v>
      </c>
      <c r="G38" s="4">
        <v>389.60604598876648</v>
      </c>
      <c r="H38" s="4">
        <v>385.33822008619723</v>
      </c>
      <c r="I38" s="4">
        <v>377.74144428337206</v>
      </c>
      <c r="J38" s="4">
        <v>385.27112942295673</v>
      </c>
      <c r="K38" s="4">
        <v>378.0179022487427</v>
      </c>
      <c r="L38" s="4">
        <v>382.52511247080804</v>
      </c>
      <c r="M38" s="4">
        <v>392.66733813200221</v>
      </c>
      <c r="N38" s="4">
        <v>393.46232710482514</v>
      </c>
      <c r="O38" s="4">
        <v>386.59004219893421</v>
      </c>
      <c r="P38" s="4">
        <v>373.55992471992312</v>
      </c>
      <c r="Q38" s="4">
        <v>358.79346411897802</v>
      </c>
      <c r="R38" s="4">
        <v>351.40407908109268</v>
      </c>
      <c r="S38" s="4">
        <v>352.43976725683797</v>
      </c>
      <c r="T38" s="4">
        <v>365.54382330205488</v>
      </c>
      <c r="U38" s="4">
        <v>372.15708173085818</v>
      </c>
      <c r="V38" s="4">
        <v>374.58823134343663</v>
      </c>
      <c r="W38" s="4">
        <v>389.32105473116792</v>
      </c>
      <c r="X38" s="4">
        <v>400.4507120885329</v>
      </c>
      <c r="Y38" s="4">
        <v>403.87923206753402</v>
      </c>
      <c r="Z38" s="4">
        <v>416.70256672505195</v>
      </c>
      <c r="AA38" s="4">
        <v>422.49297685737332</v>
      </c>
      <c r="AB38" s="4">
        <v>439.41938769902583</v>
      </c>
      <c r="AC38" s="4">
        <v>456.90949230407654</v>
      </c>
      <c r="AD38" s="4">
        <v>472.19116667384947</v>
      </c>
      <c r="AE38" s="4">
        <v>476.34164421821436</v>
      </c>
      <c r="AF38" s="4">
        <v>446.66865253315922</v>
      </c>
      <c r="AG38" s="4">
        <v>429.81379444857168</v>
      </c>
      <c r="AH38" s="4">
        <v>426.11510594731271</v>
      </c>
      <c r="AI38" s="4">
        <v>406.02024780880589</v>
      </c>
      <c r="AJ38" s="4">
        <v>390.36316183395155</v>
      </c>
      <c r="AK38" s="4">
        <v>389.43042118197394</v>
      </c>
    </row>
    <row r="39" spans="2:37">
      <c r="B39" t="s">
        <v>4</v>
      </c>
      <c r="C39" s="4">
        <v>239.05652935191864</v>
      </c>
      <c r="D39" s="4">
        <v>234.79304980604573</v>
      </c>
      <c r="E39" s="4">
        <v>234.33222921463124</v>
      </c>
      <c r="F39" s="4">
        <v>234.29930207778202</v>
      </c>
      <c r="G39" s="4">
        <v>239.18477123454983</v>
      </c>
      <c r="H39" s="4">
        <v>240.47814665413873</v>
      </c>
      <c r="I39" s="4">
        <v>242.09019160933312</v>
      </c>
      <c r="J39" s="4">
        <v>240.73202818354915</v>
      </c>
      <c r="K39" s="4">
        <v>264.84202369143827</v>
      </c>
      <c r="L39" s="4">
        <v>274.19886657125892</v>
      </c>
      <c r="M39" s="4">
        <v>284.5128486187831</v>
      </c>
      <c r="N39" s="4">
        <v>285.69980884627392</v>
      </c>
      <c r="O39" s="4">
        <v>278.80369077365492</v>
      </c>
      <c r="P39" s="4">
        <v>274.10243430999958</v>
      </c>
      <c r="Q39" s="4">
        <v>279.37096932945559</v>
      </c>
      <c r="R39" s="4">
        <v>298.00405156310632</v>
      </c>
      <c r="S39" s="4">
        <v>319.03321749666856</v>
      </c>
      <c r="T39" s="4">
        <v>346.66876652097125</v>
      </c>
      <c r="U39" s="4">
        <v>372.56590513093175</v>
      </c>
      <c r="V39" s="4">
        <v>395.15150453812561</v>
      </c>
      <c r="W39" s="4">
        <v>434.03075801145184</v>
      </c>
      <c r="X39" s="4">
        <v>450.09395215953413</v>
      </c>
      <c r="Y39" s="4">
        <v>444.95444503393833</v>
      </c>
      <c r="Z39" s="4">
        <v>457.84494092844017</v>
      </c>
      <c r="AA39" s="4">
        <v>477.16857234997241</v>
      </c>
      <c r="AB39" s="4">
        <v>513.42073159711003</v>
      </c>
      <c r="AC39" s="4">
        <v>536.58862549178059</v>
      </c>
      <c r="AD39" s="4">
        <v>560.86004683812189</v>
      </c>
      <c r="AE39" s="4">
        <v>561.18243244789005</v>
      </c>
      <c r="AF39" s="4">
        <v>530.37280585082829</v>
      </c>
      <c r="AG39" s="4">
        <v>511.63732576203364</v>
      </c>
      <c r="AH39" s="4">
        <v>497.89961820778291</v>
      </c>
      <c r="AI39" s="4">
        <v>485.98768847445848</v>
      </c>
      <c r="AJ39" s="4">
        <v>470.70264009056518</v>
      </c>
      <c r="AK39" s="4">
        <v>481.08081919530758</v>
      </c>
    </row>
    <row r="40" spans="2:37">
      <c r="B40" t="s">
        <v>5</v>
      </c>
      <c r="C40" s="4">
        <v>442.19120824973413</v>
      </c>
      <c r="D40" s="4">
        <v>424.50595178369821</v>
      </c>
      <c r="E40" s="4">
        <v>426.63539711916582</v>
      </c>
      <c r="F40" s="4">
        <v>425.86152565434253</v>
      </c>
      <c r="G40" s="4">
        <v>408.9674147778241</v>
      </c>
      <c r="H40" s="4">
        <v>388.41144796009382</v>
      </c>
      <c r="I40" s="4">
        <v>407.98324368252833</v>
      </c>
      <c r="J40" s="4">
        <v>428.93647343950744</v>
      </c>
      <c r="K40" s="4">
        <v>449.87587349101062</v>
      </c>
      <c r="L40" s="4">
        <v>463.14638098325969</v>
      </c>
      <c r="M40" s="4">
        <v>485.66681387516707</v>
      </c>
      <c r="N40" s="4">
        <v>483.55796846523953</v>
      </c>
      <c r="O40" s="4">
        <v>486.66256097834429</v>
      </c>
      <c r="P40" s="4">
        <v>485.51442583360671</v>
      </c>
      <c r="Q40" s="4">
        <v>504.09309612548265</v>
      </c>
      <c r="R40" s="4">
        <v>526.36787228561002</v>
      </c>
      <c r="S40" s="4">
        <v>546.44524622817892</v>
      </c>
      <c r="T40" s="4">
        <v>581.19368178388845</v>
      </c>
      <c r="U40" s="4">
        <v>626.05189487310133</v>
      </c>
      <c r="V40" s="4">
        <v>677.76278221560733</v>
      </c>
      <c r="W40" s="4">
        <v>705.77557204903337</v>
      </c>
      <c r="X40" s="4">
        <v>741.23046115444083</v>
      </c>
      <c r="Y40" s="4">
        <v>735.42408597649307</v>
      </c>
      <c r="Z40" s="4">
        <v>767.18706060238401</v>
      </c>
      <c r="AA40" s="4">
        <v>806.9369566380808</v>
      </c>
      <c r="AB40" s="4">
        <v>845.62281495128036</v>
      </c>
      <c r="AC40" s="4">
        <v>881.56520588404715</v>
      </c>
      <c r="AD40" s="4">
        <v>918.57730887901187</v>
      </c>
      <c r="AE40" s="4">
        <v>900.84024969016116</v>
      </c>
      <c r="AF40" s="4">
        <v>828.58272311422536</v>
      </c>
      <c r="AG40" s="4">
        <v>817.33562764427563</v>
      </c>
      <c r="AH40" s="4">
        <v>795.88775362106423</v>
      </c>
      <c r="AI40" s="4">
        <v>761.41093428689783</v>
      </c>
      <c r="AJ40" s="4">
        <v>750.93501279971281</v>
      </c>
      <c r="AK40" s="4">
        <v>768.81205702384796</v>
      </c>
    </row>
    <row r="41" spans="2:37">
      <c r="B41" t="s">
        <v>6</v>
      </c>
      <c r="C41" s="4">
        <v>206.28564993067849</v>
      </c>
      <c r="D41" s="4">
        <v>199.63999113587295</v>
      </c>
      <c r="E41" s="4">
        <v>187.69254527604249</v>
      </c>
      <c r="F41" s="4">
        <v>185.21130595729676</v>
      </c>
      <c r="G41" s="4">
        <v>181.95110489860454</v>
      </c>
      <c r="H41" s="4">
        <v>174.91795866089052</v>
      </c>
      <c r="I41" s="4">
        <v>170.72174655346748</v>
      </c>
      <c r="J41" s="4">
        <v>171.58587450186278</v>
      </c>
      <c r="K41" s="4">
        <v>172.5068669390219</v>
      </c>
      <c r="L41" s="4">
        <v>181.19702679953377</v>
      </c>
      <c r="M41" s="4">
        <v>182.92120798713964</v>
      </c>
      <c r="N41" s="4">
        <v>180.48690598518348</v>
      </c>
      <c r="O41" s="4">
        <v>178.72217046534251</v>
      </c>
      <c r="P41" s="4">
        <v>175.38589935266688</v>
      </c>
      <c r="Q41" s="4">
        <v>172.59219888313962</v>
      </c>
      <c r="R41" s="4">
        <v>173.40734168093871</v>
      </c>
      <c r="S41" s="4">
        <v>178.51566119202712</v>
      </c>
      <c r="T41" s="4">
        <v>183.52041389799444</v>
      </c>
      <c r="U41" s="4">
        <v>192.58769681280555</v>
      </c>
      <c r="V41" s="4">
        <v>200.93229475559266</v>
      </c>
      <c r="W41" s="4">
        <v>213.19382920659791</v>
      </c>
      <c r="X41" s="4">
        <v>222.88387804633078</v>
      </c>
      <c r="Y41" s="4">
        <v>231.15447419690136</v>
      </c>
      <c r="Z41" s="4">
        <v>235.98302457580118</v>
      </c>
      <c r="AA41" s="4">
        <v>243.6641192206271</v>
      </c>
      <c r="AB41" s="4">
        <v>255.59140654241961</v>
      </c>
      <c r="AC41" s="4">
        <v>262.16557153903585</v>
      </c>
      <c r="AD41" s="4">
        <v>269.56420976276786</v>
      </c>
      <c r="AE41" s="4">
        <v>271.3313839086843</v>
      </c>
      <c r="AF41" s="4">
        <v>253.40488397136568</v>
      </c>
      <c r="AG41" s="4">
        <v>240.26224897637567</v>
      </c>
      <c r="AH41" s="4">
        <v>235.00257806897659</v>
      </c>
      <c r="AI41" s="4">
        <v>224.8702532414643</v>
      </c>
      <c r="AJ41" s="4">
        <v>218.73158974603558</v>
      </c>
      <c r="AK41" s="4">
        <v>221.0897796330743</v>
      </c>
    </row>
    <row r="42" spans="2:37">
      <c r="B42" t="s">
        <v>7</v>
      </c>
      <c r="C42" s="4">
        <v>958.64086418124839</v>
      </c>
      <c r="D42" s="4">
        <v>945.5998546401006</v>
      </c>
      <c r="E42" s="4">
        <v>933.7727485377643</v>
      </c>
      <c r="F42" s="4">
        <v>929.62441478884296</v>
      </c>
      <c r="G42" s="4">
        <v>890.44979615365548</v>
      </c>
      <c r="H42" s="4">
        <v>866.20228495469109</v>
      </c>
      <c r="I42" s="4">
        <v>873.26538624225111</v>
      </c>
      <c r="J42" s="4">
        <v>922.99961811732248</v>
      </c>
      <c r="K42" s="4">
        <v>939.97372262604097</v>
      </c>
      <c r="L42" s="4">
        <v>954.53903544038644</v>
      </c>
      <c r="M42" s="4">
        <v>973.836235899543</v>
      </c>
      <c r="N42" s="4">
        <v>976.0637895860948</v>
      </c>
      <c r="O42" s="4">
        <v>960.80575197384121</v>
      </c>
      <c r="P42" s="4">
        <v>933.80269903275087</v>
      </c>
      <c r="Q42" s="4">
        <v>919.88470895076341</v>
      </c>
      <c r="R42" s="4">
        <v>929.67957356338957</v>
      </c>
      <c r="S42" s="4">
        <v>922.30611630032035</v>
      </c>
      <c r="T42" s="4">
        <v>919.18585625620165</v>
      </c>
      <c r="U42" s="4">
        <v>944.44072517899565</v>
      </c>
      <c r="V42" s="4">
        <v>966.8731931332311</v>
      </c>
      <c r="W42" s="4">
        <v>989.30888208745171</v>
      </c>
      <c r="X42" s="4">
        <v>1010.483320334069</v>
      </c>
      <c r="Y42" s="4">
        <v>1023.7160881798018</v>
      </c>
      <c r="Z42" s="4">
        <v>1049.1562563586122</v>
      </c>
      <c r="AA42" s="4">
        <v>1072.0666860027236</v>
      </c>
      <c r="AB42" s="4">
        <v>1102.495719245632</v>
      </c>
      <c r="AC42" s="4">
        <v>1135.0338086439342</v>
      </c>
      <c r="AD42" s="4">
        <v>1169.3201666954485</v>
      </c>
      <c r="AE42" s="4">
        <v>1153.3317085729568</v>
      </c>
      <c r="AF42" s="4">
        <v>1096.8077280502264</v>
      </c>
      <c r="AG42" s="4">
        <v>1078.4815190920895</v>
      </c>
      <c r="AH42" s="4">
        <v>1053.0047414312201</v>
      </c>
      <c r="AI42" s="4">
        <v>1010.1798211051214</v>
      </c>
      <c r="AJ42" s="4">
        <v>966.95809146683723</v>
      </c>
      <c r="AK42" s="4">
        <v>969.50451881839615</v>
      </c>
    </row>
    <row r="43" spans="2:37">
      <c r="B43" t="s">
        <v>8</v>
      </c>
      <c r="C43" s="4">
        <v>537.58064375131562</v>
      </c>
      <c r="D43" s="4">
        <v>523.8378035821496</v>
      </c>
      <c r="E43" s="4">
        <v>531.28130082108396</v>
      </c>
      <c r="F43" s="4">
        <v>526.23029905002545</v>
      </c>
      <c r="G43" s="4">
        <v>507.53616195199754</v>
      </c>
      <c r="H43" s="4">
        <v>520.51653695587845</v>
      </c>
      <c r="I43" s="4">
        <v>530.35247599603179</v>
      </c>
      <c r="J43" s="4">
        <v>543.4359342955986</v>
      </c>
      <c r="K43" s="4">
        <v>564.16204754836019</v>
      </c>
      <c r="L43" s="4">
        <v>568.31388445563755</v>
      </c>
      <c r="M43" s="4">
        <v>591.48110096954861</v>
      </c>
      <c r="N43" s="4">
        <v>596.58983440346401</v>
      </c>
      <c r="O43" s="4">
        <v>602.55618307195539</v>
      </c>
      <c r="P43" s="4">
        <v>585.98573048374146</v>
      </c>
      <c r="Q43" s="4">
        <v>575.03619661980679</v>
      </c>
      <c r="R43" s="4">
        <v>583.78584159946979</v>
      </c>
      <c r="S43" s="4">
        <v>609.98100327303416</v>
      </c>
      <c r="T43" s="4">
        <v>620.53118641824858</v>
      </c>
      <c r="U43" s="4">
        <v>655.59521539792377</v>
      </c>
      <c r="V43" s="4">
        <v>666.97018433947687</v>
      </c>
      <c r="W43" s="4">
        <v>690.76039218661617</v>
      </c>
      <c r="X43" s="4">
        <v>715.26489593490203</v>
      </c>
      <c r="Y43" s="4">
        <v>733.58285676968194</v>
      </c>
      <c r="Z43" s="4">
        <v>756.3966210241332</v>
      </c>
      <c r="AA43" s="4">
        <v>781.86715384027286</v>
      </c>
      <c r="AB43" s="4">
        <v>802.47705504002533</v>
      </c>
      <c r="AC43" s="4">
        <v>839.30340672559259</v>
      </c>
      <c r="AD43" s="4">
        <v>876.7665299045633</v>
      </c>
      <c r="AE43" s="4">
        <v>868.13466550217254</v>
      </c>
      <c r="AF43" s="4">
        <v>802.34160727285962</v>
      </c>
      <c r="AG43" s="4">
        <v>781.72039059087751</v>
      </c>
      <c r="AH43" s="4">
        <v>751.20680769626506</v>
      </c>
      <c r="AI43" s="4">
        <v>715.87056199303038</v>
      </c>
      <c r="AJ43" s="4">
        <v>690.09629412451841</v>
      </c>
      <c r="AK43" s="4">
        <v>689.16111552567656</v>
      </c>
    </row>
    <row r="44" spans="2:37">
      <c r="B44" t="s">
        <v>9</v>
      </c>
      <c r="C44" s="4">
        <v>2199.7671876009445</v>
      </c>
      <c r="D44" s="4">
        <v>2133.682159258869</v>
      </c>
      <c r="E44" s="4">
        <v>2049.6374452482069</v>
      </c>
      <c r="F44" s="4">
        <v>2049.9482022095476</v>
      </c>
      <c r="G44" s="4">
        <v>2016.5884307834624</v>
      </c>
      <c r="H44" s="4">
        <v>1965.0349274696091</v>
      </c>
      <c r="I44" s="4">
        <v>2009.8658495154878</v>
      </c>
      <c r="J44" s="4">
        <v>2127.92869370987</v>
      </c>
      <c r="K44" s="4">
        <v>2225.8309972492511</v>
      </c>
      <c r="L44" s="4">
        <v>2342.336273597462</v>
      </c>
      <c r="M44" s="4">
        <v>2446.2335046044273</v>
      </c>
      <c r="N44" s="4">
        <v>2492.4454836291156</v>
      </c>
      <c r="O44" s="4">
        <v>2484.7072810807449</v>
      </c>
      <c r="P44" s="4">
        <v>2422.575776926145</v>
      </c>
      <c r="Q44" s="4">
        <v>2454.8028410714937</v>
      </c>
      <c r="R44" s="4">
        <v>2543.6132041987544</v>
      </c>
      <c r="S44" s="4">
        <v>2633.3283962757005</v>
      </c>
      <c r="T44" s="4">
        <v>2732.1151679276131</v>
      </c>
      <c r="U44" s="4">
        <v>2869.3444219230009</v>
      </c>
      <c r="V44" s="4">
        <v>3022.7713535271719</v>
      </c>
      <c r="W44" s="4">
        <v>3135.0457423347557</v>
      </c>
      <c r="X44" s="4">
        <v>3218.8105448898159</v>
      </c>
      <c r="Y44" s="4">
        <v>3300.281445496285</v>
      </c>
      <c r="Z44" s="4">
        <v>3409.7398018073609</v>
      </c>
      <c r="AA44" s="4">
        <v>3535.9083998585224</v>
      </c>
      <c r="AB44" s="4">
        <v>3679.6424951127092</v>
      </c>
      <c r="AC44" s="4">
        <v>3829.7979283926497</v>
      </c>
      <c r="AD44" s="4">
        <v>3933.5514093720826</v>
      </c>
      <c r="AE44" s="4">
        <v>3934.3119096927553</v>
      </c>
      <c r="AF44" s="4">
        <v>3727.5196886281778</v>
      </c>
      <c r="AG44" s="4">
        <v>3647.6051208283297</v>
      </c>
      <c r="AH44" s="4">
        <v>3559.5013297956566</v>
      </c>
      <c r="AI44" s="4">
        <v>3396.9710013485105</v>
      </c>
      <c r="AJ44" s="4">
        <v>3298.2914034468386</v>
      </c>
      <c r="AK44" s="4">
        <v>3346.7587781892103</v>
      </c>
    </row>
    <row r="45" spans="2:37">
      <c r="B45" t="s">
        <v>10</v>
      </c>
      <c r="C45" s="4">
        <v>1250.485549977225</v>
      </c>
      <c r="D45" s="4">
        <v>1222.9757472705753</v>
      </c>
      <c r="E45" s="4">
        <v>1185.4152353945176</v>
      </c>
      <c r="F45" s="4">
        <v>1187.848854869372</v>
      </c>
      <c r="G45" s="4">
        <v>1171.7013511996222</v>
      </c>
      <c r="H45" s="4">
        <v>1175.4401286235502</v>
      </c>
      <c r="I45" s="4">
        <v>1206.1544870028335</v>
      </c>
      <c r="J45" s="4">
        <v>1292.9720573613324</v>
      </c>
      <c r="K45" s="4">
        <v>1336.0665756865878</v>
      </c>
      <c r="L45" s="4">
        <v>1387.7964939226702</v>
      </c>
      <c r="M45" s="4">
        <v>1447.404628546904</v>
      </c>
      <c r="N45" s="4">
        <v>1459.4389454724799</v>
      </c>
      <c r="O45" s="4">
        <v>1447.0061151222051</v>
      </c>
      <c r="P45" s="4">
        <v>1383.1940829489006</v>
      </c>
      <c r="Q45" s="4">
        <v>1396.7426880093105</v>
      </c>
      <c r="R45" s="4">
        <v>1439.5037935309672</v>
      </c>
      <c r="S45" s="4">
        <v>1465.3900290253077</v>
      </c>
      <c r="T45" s="4">
        <v>1529.1893173973749</v>
      </c>
      <c r="U45" s="4">
        <v>1623.0982059632436</v>
      </c>
      <c r="V45" s="4">
        <v>1699.0773583355833</v>
      </c>
      <c r="W45" s="4">
        <v>1797.4227076595378</v>
      </c>
      <c r="X45" s="4">
        <v>1852.775887490493</v>
      </c>
      <c r="Y45" s="4">
        <v>1930.1893660835997</v>
      </c>
      <c r="Z45" s="4">
        <v>1993.2277236252835</v>
      </c>
      <c r="AA45" s="4">
        <v>2074.4593747575364</v>
      </c>
      <c r="AB45" s="4">
        <v>2158.2837323268623</v>
      </c>
      <c r="AC45" s="4">
        <v>2262.8196576806822</v>
      </c>
      <c r="AD45" s="4">
        <v>2322.691405787139</v>
      </c>
      <c r="AE45" s="4">
        <v>2276.4161702218603</v>
      </c>
      <c r="AF45" s="4">
        <v>2053.4565069953255</v>
      </c>
      <c r="AG45" s="4">
        <v>2001.7793315510962</v>
      </c>
      <c r="AH45" s="4">
        <v>1931.9619027559124</v>
      </c>
      <c r="AI45" s="4">
        <v>1849.8286536457035</v>
      </c>
      <c r="AJ45" s="4">
        <v>1792.3387486498805</v>
      </c>
      <c r="AK45" s="4">
        <v>1812.2192771354603</v>
      </c>
    </row>
    <row r="46" spans="2:37">
      <c r="B46" t="s">
        <v>11</v>
      </c>
      <c r="C46" s="4">
        <v>310.38280102042313</v>
      </c>
      <c r="D46" s="4">
        <v>299.98593356801302</v>
      </c>
      <c r="E46" s="4">
        <v>297.08764390346448</v>
      </c>
      <c r="F46" s="4">
        <v>303.29700065071449</v>
      </c>
      <c r="G46" s="4">
        <v>293.00603742888677</v>
      </c>
      <c r="H46" s="4">
        <v>287.7555972977064</v>
      </c>
      <c r="I46" s="4">
        <v>290.71302200882081</v>
      </c>
      <c r="J46" s="4">
        <v>316.41665498040203</v>
      </c>
      <c r="K46" s="4">
        <v>319.01935914354351</v>
      </c>
      <c r="L46" s="4">
        <v>326.36795363483975</v>
      </c>
      <c r="M46" s="4">
        <v>333.88366804147984</v>
      </c>
      <c r="N46" s="4">
        <v>325.73870693160751</v>
      </c>
      <c r="O46" s="4">
        <v>321.52427581487837</v>
      </c>
      <c r="P46" s="4">
        <v>311.82636349846905</v>
      </c>
      <c r="Q46" s="4">
        <v>307.34257438756987</v>
      </c>
      <c r="R46" s="4">
        <v>308.28115153993707</v>
      </c>
      <c r="S46" s="4">
        <v>309.39004274750317</v>
      </c>
      <c r="T46" s="4">
        <v>299.50734132958519</v>
      </c>
      <c r="U46" s="4">
        <v>314.55822396893063</v>
      </c>
      <c r="V46" s="4">
        <v>332.73452488820345</v>
      </c>
      <c r="W46" s="4">
        <v>349.2006881013952</v>
      </c>
      <c r="X46" s="4">
        <v>352.34901027056236</v>
      </c>
      <c r="Y46" s="4">
        <v>360.87017222385612</v>
      </c>
      <c r="Z46" s="4">
        <v>369.4617853511478</v>
      </c>
      <c r="AA46" s="4">
        <v>376.28171804317338</v>
      </c>
      <c r="AB46" s="4">
        <v>392.24113430985108</v>
      </c>
      <c r="AC46" s="4">
        <v>401.48302180354813</v>
      </c>
      <c r="AD46" s="4">
        <v>408.78643216998103</v>
      </c>
      <c r="AE46" s="4">
        <v>410.39174043262159</v>
      </c>
      <c r="AF46" s="4">
        <v>389.88400323583573</v>
      </c>
      <c r="AG46" s="4">
        <v>382.44020202005976</v>
      </c>
      <c r="AH46" s="4">
        <v>370.07603483287579</v>
      </c>
      <c r="AI46" s="4">
        <v>353.07945075453233</v>
      </c>
      <c r="AJ46" s="4">
        <v>345.04914017232221</v>
      </c>
      <c r="AK46" s="4">
        <v>350.06607740184336</v>
      </c>
    </row>
    <row r="47" spans="2:37">
      <c r="B47" t="s">
        <v>12</v>
      </c>
      <c r="C47" s="4">
        <v>1150.4590614289471</v>
      </c>
      <c r="D47" s="4">
        <v>1111.9595726583777</v>
      </c>
      <c r="E47" s="4">
        <v>1114.8137332510764</v>
      </c>
      <c r="F47" s="4">
        <v>1122.664464564964</v>
      </c>
      <c r="G47" s="4">
        <v>1111.9181148545008</v>
      </c>
      <c r="H47" s="4">
        <v>1080.4826666555357</v>
      </c>
      <c r="I47" s="4">
        <v>1042.3085497135128</v>
      </c>
      <c r="J47" s="4">
        <v>1066.7155894670782</v>
      </c>
      <c r="K47" s="4">
        <v>1116.6631729479304</v>
      </c>
      <c r="L47" s="4">
        <v>1127.1251106693646</v>
      </c>
      <c r="M47" s="4">
        <v>1118.0832056697072</v>
      </c>
      <c r="N47" s="4">
        <v>1099.0783803059921</v>
      </c>
      <c r="O47" s="4">
        <v>1049.9102344297839</v>
      </c>
      <c r="P47" s="4">
        <v>1012.1468064679922</v>
      </c>
      <c r="Q47" s="4">
        <v>993.99708685176563</v>
      </c>
      <c r="R47" s="4">
        <v>979.50783138334668</v>
      </c>
      <c r="S47" s="4">
        <v>979.16281721565133</v>
      </c>
      <c r="T47" s="4">
        <v>970.27909628417672</v>
      </c>
      <c r="U47" s="4">
        <v>982.97401286375316</v>
      </c>
      <c r="V47" s="4">
        <v>994.57571078466481</v>
      </c>
      <c r="W47" s="4">
        <v>1029.8886255970453</v>
      </c>
      <c r="X47" s="4">
        <v>1061.0258049573467</v>
      </c>
      <c r="Y47" s="4">
        <v>1074.9869311455075</v>
      </c>
      <c r="Z47" s="4">
        <v>1097.6348608012695</v>
      </c>
      <c r="AA47" s="4">
        <v>1128.8939763386586</v>
      </c>
      <c r="AB47" s="4">
        <v>1176.0618276780554</v>
      </c>
      <c r="AC47" s="4">
        <v>1224.576677970241</v>
      </c>
      <c r="AD47" s="4">
        <v>1273.9672657425488</v>
      </c>
      <c r="AE47" s="4">
        <v>1275.5539550148669</v>
      </c>
      <c r="AF47" s="4">
        <v>1199.1554594712129</v>
      </c>
      <c r="AG47" s="4">
        <v>1164.7023524737556</v>
      </c>
      <c r="AH47" s="4">
        <v>1136.5265462086288</v>
      </c>
      <c r="AI47" s="4">
        <v>1087.0027623332112</v>
      </c>
      <c r="AJ47" s="4">
        <v>1053.9872709147257</v>
      </c>
      <c r="AK47" s="4">
        <v>1049.96844660737</v>
      </c>
    </row>
    <row r="48" spans="2:37">
      <c r="B48" t="s">
        <v>13</v>
      </c>
      <c r="C48" s="4">
        <v>1594.8281552281892</v>
      </c>
      <c r="D48" s="4">
        <v>1565.1591342511967</v>
      </c>
      <c r="E48" s="4">
        <v>1609.0816545907671</v>
      </c>
      <c r="F48" s="4">
        <v>1615.6381493828853</v>
      </c>
      <c r="G48" s="4">
        <v>1579.4427617354197</v>
      </c>
      <c r="H48" s="4">
        <v>1580.2511517000673</v>
      </c>
      <c r="I48" s="4">
        <v>1684.1070679815364</v>
      </c>
      <c r="J48" s="4">
        <v>1750.1179285667204</v>
      </c>
      <c r="K48" s="4">
        <v>1820.9521712576739</v>
      </c>
      <c r="L48" s="4">
        <v>1910.3311110465372</v>
      </c>
      <c r="M48" s="4">
        <v>2026.8695665256832</v>
      </c>
      <c r="N48" s="4">
        <v>2093.0255773182043</v>
      </c>
      <c r="O48" s="4">
        <v>2123.815509256709</v>
      </c>
      <c r="P48" s="4">
        <v>2109.297022959413</v>
      </c>
      <c r="Q48" s="4">
        <v>2098.5936366429505</v>
      </c>
      <c r="R48" s="4">
        <v>2164.3462388774401</v>
      </c>
      <c r="S48" s="4">
        <v>2189.9981726432234</v>
      </c>
      <c r="T48" s="4">
        <v>2315.912205505259</v>
      </c>
      <c r="U48" s="4">
        <v>2440.9969100663534</v>
      </c>
      <c r="V48" s="4">
        <v>2588.0573552867463</v>
      </c>
      <c r="W48" s="4">
        <v>2766.2789592325671</v>
      </c>
      <c r="X48" s="4">
        <v>2870.577946386029</v>
      </c>
      <c r="Y48" s="4">
        <v>2992.3945658278121</v>
      </c>
      <c r="Z48" s="4">
        <v>3098.2426417127976</v>
      </c>
      <c r="AA48" s="4">
        <v>3217.3766866258029</v>
      </c>
      <c r="AB48" s="4">
        <v>3367.585092581654</v>
      </c>
      <c r="AC48" s="4">
        <v>3496.6622351932242</v>
      </c>
      <c r="AD48" s="4">
        <v>3609.9425444577378</v>
      </c>
      <c r="AE48" s="4">
        <v>3640.5340713881756</v>
      </c>
      <c r="AF48" s="4">
        <v>3482.8149802199023</v>
      </c>
      <c r="AG48" s="4">
        <v>3384.0268951203088</v>
      </c>
      <c r="AH48" s="4">
        <v>3336.2265018735661</v>
      </c>
      <c r="AI48" s="4">
        <v>3196.4642013306629</v>
      </c>
      <c r="AJ48" s="4">
        <v>3137.3416203565375</v>
      </c>
      <c r="AK48" s="4">
        <v>3160.6708875692293</v>
      </c>
    </row>
    <row r="49" spans="2:37">
      <c r="B49" t="s">
        <v>14</v>
      </c>
      <c r="C49" s="4">
        <v>311.6232227232037</v>
      </c>
      <c r="D49" s="4">
        <v>299.34330694637544</v>
      </c>
      <c r="E49" s="4">
        <v>298.36078503749059</v>
      </c>
      <c r="F49" s="4">
        <v>305.06694125094884</v>
      </c>
      <c r="G49" s="4">
        <v>307.65358569554871</v>
      </c>
      <c r="H49" s="4">
        <v>302.28178797044308</v>
      </c>
      <c r="I49" s="4">
        <v>306.21244975990066</v>
      </c>
      <c r="J49" s="4">
        <v>321.49411460679738</v>
      </c>
      <c r="K49" s="4">
        <v>346.29052738350458</v>
      </c>
      <c r="L49" s="4">
        <v>360.63554094918589</v>
      </c>
      <c r="M49" s="4">
        <v>375.58669113113552</v>
      </c>
      <c r="N49" s="4">
        <v>371.84847312400268</v>
      </c>
      <c r="O49" s="4">
        <v>370.94288488487587</v>
      </c>
      <c r="P49" s="4">
        <v>358.92508294543535</v>
      </c>
      <c r="Q49" s="4">
        <v>364.02472637296057</v>
      </c>
      <c r="R49" s="4">
        <v>363.77918801335483</v>
      </c>
      <c r="S49" s="4">
        <v>374.34352758804505</v>
      </c>
      <c r="T49" s="4">
        <v>405.58676636083817</v>
      </c>
      <c r="U49" s="4">
        <v>434.86964320863348</v>
      </c>
      <c r="V49" s="4">
        <v>459.30066939756608</v>
      </c>
      <c r="W49" s="4">
        <v>482.60199802463671</v>
      </c>
      <c r="X49" s="4">
        <v>506.73786565253062</v>
      </c>
      <c r="Y49" s="4">
        <v>533.77082778159263</v>
      </c>
      <c r="Z49" s="4">
        <v>556.52200841706644</v>
      </c>
      <c r="AA49" s="4">
        <v>583.06629443147199</v>
      </c>
      <c r="AB49" s="4">
        <v>616.40833212754785</v>
      </c>
      <c r="AC49" s="4">
        <v>648.64407166253932</v>
      </c>
      <c r="AD49" s="4">
        <v>674.14126659364911</v>
      </c>
      <c r="AE49" s="4">
        <v>663.30667544329572</v>
      </c>
      <c r="AF49" s="4">
        <v>617.19340230755063</v>
      </c>
      <c r="AG49" s="4">
        <v>611.26186324255048</v>
      </c>
      <c r="AH49" s="4">
        <v>589.85098291356985</v>
      </c>
      <c r="AI49" s="4">
        <v>566.23058480526811</v>
      </c>
      <c r="AJ49" s="4">
        <v>557.02900458127419</v>
      </c>
      <c r="AK49" s="4">
        <v>567.76846736443542</v>
      </c>
    </row>
    <row r="50" spans="2:37">
      <c r="B50" t="s">
        <v>15</v>
      </c>
      <c r="C50" s="4">
        <v>209.24962637879312</v>
      </c>
      <c r="D50" s="4">
        <v>202.49767531287335</v>
      </c>
      <c r="E50" s="4">
        <v>198.76357138909844</v>
      </c>
      <c r="F50" s="4">
        <v>195.00777387736699</v>
      </c>
      <c r="G50" s="4">
        <v>190.3725502480294</v>
      </c>
      <c r="H50" s="4">
        <v>188.42693331027712</v>
      </c>
      <c r="I50" s="4">
        <v>194.30736534093811</v>
      </c>
      <c r="J50" s="4">
        <v>202.74696679845601</v>
      </c>
      <c r="K50" s="4">
        <v>208.23792565507824</v>
      </c>
      <c r="L50" s="4">
        <v>219.98778859452389</v>
      </c>
      <c r="M50" s="4">
        <v>225.46525297746453</v>
      </c>
      <c r="N50" s="4">
        <v>231.26750506992147</v>
      </c>
      <c r="O50" s="4">
        <v>226.41127690013434</v>
      </c>
      <c r="P50" s="4">
        <v>220.55645360972792</v>
      </c>
      <c r="Q50" s="4">
        <v>218.71097964936973</v>
      </c>
      <c r="R50" s="4">
        <v>229.8468482196092</v>
      </c>
      <c r="S50" s="4">
        <v>235.1712505529803</v>
      </c>
      <c r="T50" s="4">
        <v>242.86478528771539</v>
      </c>
      <c r="U50" s="4">
        <v>259.12171264088022</v>
      </c>
      <c r="V50" s="4">
        <v>266.67695538549538</v>
      </c>
      <c r="W50" s="4">
        <v>282.89724625799914</v>
      </c>
      <c r="X50" s="4">
        <v>290.70767383619386</v>
      </c>
      <c r="Y50" s="4">
        <v>297.87778558148375</v>
      </c>
      <c r="Z50" s="4">
        <v>305.29917212147802</v>
      </c>
      <c r="AA50" s="4">
        <v>311.388353071327</v>
      </c>
      <c r="AB50" s="4">
        <v>324.32221405941868</v>
      </c>
      <c r="AC50" s="4">
        <v>333.52181548451426</v>
      </c>
      <c r="AD50" s="4">
        <v>347.40127821830367</v>
      </c>
      <c r="AE50" s="4">
        <v>347.83000032321553</v>
      </c>
      <c r="AF50" s="4">
        <v>325.67888763044249</v>
      </c>
      <c r="AG50" s="4">
        <v>317.27665399860535</v>
      </c>
      <c r="AH50" s="4">
        <v>313.06246758646216</v>
      </c>
      <c r="AI50" s="4">
        <v>297.49809094193949</v>
      </c>
      <c r="AJ50" s="4">
        <v>289.23295009438431</v>
      </c>
      <c r="AK50" s="4">
        <v>291.83956408265846</v>
      </c>
    </row>
    <row r="51" spans="2:37">
      <c r="B51" t="s">
        <v>16</v>
      </c>
      <c r="C51" s="4">
        <v>796.92607041390738</v>
      </c>
      <c r="D51" s="4">
        <v>770.27085604914396</v>
      </c>
      <c r="E51" s="4">
        <v>772.90470337909699</v>
      </c>
      <c r="F51" s="4">
        <v>758.90578834936821</v>
      </c>
      <c r="G51" s="4">
        <v>732.83062663735643</v>
      </c>
      <c r="H51" s="4">
        <v>716.68601145805042</v>
      </c>
      <c r="I51" s="4">
        <v>724.61355360994116</v>
      </c>
      <c r="J51" s="4">
        <v>721.80923062061015</v>
      </c>
      <c r="K51" s="4">
        <v>736.59640191570713</v>
      </c>
      <c r="L51" s="4">
        <v>764.0892683897863</v>
      </c>
      <c r="M51" s="4">
        <v>789.791555495897</v>
      </c>
      <c r="N51" s="4">
        <v>810.39415182065568</v>
      </c>
      <c r="O51" s="4">
        <v>792.75785138860545</v>
      </c>
      <c r="P51" s="4">
        <v>772.28504412790312</v>
      </c>
      <c r="Q51" s="4">
        <v>767.11368973347794</v>
      </c>
      <c r="R51" s="4">
        <v>782.86987689676266</v>
      </c>
      <c r="S51" s="4">
        <v>796.30207806059718</v>
      </c>
      <c r="T51" s="4">
        <v>825.20859171744416</v>
      </c>
      <c r="U51" s="4">
        <v>866.97693465484804</v>
      </c>
      <c r="V51" s="4">
        <v>916.82986405378676</v>
      </c>
      <c r="W51" s="4">
        <v>950.73825216019168</v>
      </c>
      <c r="X51" s="4">
        <v>986.48814864754581</v>
      </c>
      <c r="Y51" s="4">
        <v>1006.8641525103121</v>
      </c>
      <c r="Z51" s="4">
        <v>1036.0705929512728</v>
      </c>
      <c r="AA51" s="4">
        <v>1047.9440695039423</v>
      </c>
      <c r="AB51" s="4">
        <v>1082.1918678384986</v>
      </c>
      <c r="AC51" s="4">
        <v>1117.3746354470793</v>
      </c>
      <c r="AD51" s="4">
        <v>1149.6576409839004</v>
      </c>
      <c r="AE51" s="4">
        <v>1162.1620074020129</v>
      </c>
      <c r="AF51" s="4">
        <v>1111.5104688372894</v>
      </c>
      <c r="AG51" s="4">
        <v>1094.6057435038388</v>
      </c>
      <c r="AH51" s="4">
        <v>1059.7053327047436</v>
      </c>
      <c r="AI51" s="4">
        <v>1030.3837813128844</v>
      </c>
      <c r="AJ51" s="4">
        <v>1000.1884525649966</v>
      </c>
      <c r="AK51" s="4">
        <v>1005.9709204597152</v>
      </c>
    </row>
    <row r="52" spans="2:37">
      <c r="B52" t="s">
        <v>17</v>
      </c>
      <c r="C52" s="4">
        <v>106.17394204086681</v>
      </c>
      <c r="D52" s="4">
        <v>99.981650940638332</v>
      </c>
      <c r="E52" s="4">
        <v>104.1551743538551</v>
      </c>
      <c r="F52" s="4">
        <v>99.877461957379083</v>
      </c>
      <c r="G52" s="4">
        <v>94.440347028597742</v>
      </c>
      <c r="H52" s="4">
        <v>97.952313649328531</v>
      </c>
      <c r="I52" s="4">
        <v>103.73519937034396</v>
      </c>
      <c r="J52" s="4">
        <v>104.80742861744815</v>
      </c>
      <c r="K52" s="4">
        <v>110.20029076880984</v>
      </c>
      <c r="L52" s="4">
        <v>115.5472627343662</v>
      </c>
      <c r="M52" s="4">
        <v>113.22096802857355</v>
      </c>
      <c r="N52" s="4">
        <v>116.52620379319937</v>
      </c>
      <c r="O52" s="4">
        <v>112.94484992719194</v>
      </c>
      <c r="P52" s="4">
        <v>110.30916959680616</v>
      </c>
      <c r="Q52" s="4">
        <v>110.98677762197435</v>
      </c>
      <c r="R52" s="4">
        <v>111.87543445557762</v>
      </c>
      <c r="S52" s="4">
        <v>112.52799507984685</v>
      </c>
      <c r="T52" s="4">
        <v>113.41107847717169</v>
      </c>
      <c r="U52" s="4">
        <v>114.73082533040329</v>
      </c>
      <c r="V52" s="4">
        <v>122.70966230813549</v>
      </c>
      <c r="W52" s="4">
        <v>128.89604153389925</v>
      </c>
      <c r="X52" s="4">
        <v>132.08925233216806</v>
      </c>
      <c r="Y52" s="4">
        <v>135.70056870300076</v>
      </c>
      <c r="Z52" s="4">
        <v>140.01264717674607</v>
      </c>
      <c r="AA52" s="4">
        <v>145.05404316063948</v>
      </c>
      <c r="AB52" s="4">
        <v>149.36633198077737</v>
      </c>
      <c r="AC52" s="4">
        <v>153.89844021166297</v>
      </c>
      <c r="AD52" s="4">
        <v>156.19292502779709</v>
      </c>
      <c r="AE52" s="4">
        <v>154.6420850889115</v>
      </c>
      <c r="AF52" s="4">
        <v>143.28791517232227</v>
      </c>
      <c r="AG52" s="4">
        <v>142.35057063441056</v>
      </c>
      <c r="AH52" s="4">
        <v>139.90670839052657</v>
      </c>
      <c r="AI52" s="4">
        <v>135.08406680023725</v>
      </c>
      <c r="AJ52" s="4">
        <v>132.08025460106836</v>
      </c>
      <c r="AK52" s="4">
        <v>134.92351275598404</v>
      </c>
    </row>
    <row r="53" spans="2:37">
      <c r="B53" t="s">
        <v>47</v>
      </c>
      <c r="C53" s="4">
        <v>31.96121739364796</v>
      </c>
      <c r="D53" s="4">
        <v>31.841769302044405</v>
      </c>
      <c r="E53" s="4">
        <v>32.639329807373777</v>
      </c>
      <c r="F53" s="4">
        <v>32.064256508617206</v>
      </c>
      <c r="G53" s="4">
        <v>32.549910755105664</v>
      </c>
      <c r="H53" s="4">
        <v>30.994832817930867</v>
      </c>
      <c r="I53" s="4">
        <v>31.427513678912533</v>
      </c>
      <c r="J53" s="4">
        <v>33.809348347889397</v>
      </c>
      <c r="K53" s="4">
        <v>39.052060584522309</v>
      </c>
      <c r="L53" s="4">
        <v>40.102046302282012</v>
      </c>
      <c r="M53" s="4">
        <v>40.238278192449329</v>
      </c>
      <c r="N53" s="4">
        <v>38.824504401634478</v>
      </c>
      <c r="O53" s="4">
        <v>39.847566212431182</v>
      </c>
      <c r="P53" s="4">
        <v>40.745709405279605</v>
      </c>
      <c r="Q53" s="4">
        <v>41.171302129582024</v>
      </c>
      <c r="R53" s="4">
        <v>43.713164608383209</v>
      </c>
      <c r="S53" s="4">
        <v>42.79738385676599</v>
      </c>
      <c r="T53" s="4">
        <v>43.453561634015088</v>
      </c>
      <c r="U53" s="4">
        <v>44.215019206974738</v>
      </c>
      <c r="V53" s="4">
        <v>44.547340791824276</v>
      </c>
      <c r="W53" s="4">
        <v>48.944208219059966</v>
      </c>
      <c r="X53" s="4">
        <v>50.256297846389593</v>
      </c>
      <c r="Y53" s="4">
        <v>49.675197338518572</v>
      </c>
      <c r="Z53" s="4">
        <v>50.844224408822903</v>
      </c>
      <c r="AA53" s="4">
        <v>52.918778184232814</v>
      </c>
      <c r="AB53" s="4">
        <v>55.401777516372526</v>
      </c>
      <c r="AC53" s="4">
        <v>57.945973276248125</v>
      </c>
      <c r="AD53" s="4">
        <v>59.295857707510031</v>
      </c>
      <c r="AE53" s="4">
        <v>60.232999945962263</v>
      </c>
      <c r="AF53" s="4">
        <v>59.620831827193363</v>
      </c>
      <c r="AG53" s="4">
        <v>58.981064521193858</v>
      </c>
      <c r="AH53" s="4">
        <v>57.95664503729504</v>
      </c>
      <c r="AI53" s="4">
        <v>57.499961547659396</v>
      </c>
      <c r="AJ53" s="4">
        <v>56.866029246935895</v>
      </c>
      <c r="AK53" s="4">
        <v>56.94631418871694</v>
      </c>
    </row>
    <row r="54" spans="2:37">
      <c r="B54" t="s">
        <v>48</v>
      </c>
      <c r="C54" s="4">
        <v>4.7262671289822888</v>
      </c>
      <c r="D54" s="4">
        <v>5.5649404689999171</v>
      </c>
      <c r="E54" s="4">
        <v>5.2430884970695297</v>
      </c>
      <c r="F54" s="4">
        <v>5.5602986461111614</v>
      </c>
      <c r="G54" s="4">
        <v>5.5026714295496655</v>
      </c>
      <c r="H54" s="4">
        <v>6.5000339878651969</v>
      </c>
      <c r="I54" s="4">
        <v>6.821515031867615</v>
      </c>
      <c r="J54" s="4">
        <v>6.5861474546468211</v>
      </c>
      <c r="K54" s="4">
        <v>7.2045524442239106</v>
      </c>
      <c r="L54" s="4">
        <v>7.1847861403943218</v>
      </c>
      <c r="M54" s="4">
        <v>7.052566079461938</v>
      </c>
      <c r="N54" s="4">
        <v>7.1259342772727745</v>
      </c>
      <c r="O54" s="4">
        <v>7.1233151464675037</v>
      </c>
      <c r="P54" s="4">
        <v>7.4061568139873071</v>
      </c>
      <c r="Q54" s="4">
        <v>7.5947519048530427</v>
      </c>
      <c r="R54" s="4">
        <v>7.8767759330625449</v>
      </c>
      <c r="S54" s="4">
        <v>7.894552256582676</v>
      </c>
      <c r="T54" s="4">
        <v>7.8276175904469456</v>
      </c>
      <c r="U54" s="4">
        <v>7.4916665137486484</v>
      </c>
      <c r="V54" s="4">
        <v>7.2475180734583677</v>
      </c>
      <c r="W54" s="4">
        <v>7.6965361664982312</v>
      </c>
      <c r="X54" s="4">
        <v>8.0240798746182911</v>
      </c>
      <c r="Y54" s="4">
        <v>8.773563533054725</v>
      </c>
      <c r="Z54" s="4">
        <v>9.1039470407397491</v>
      </c>
      <c r="AA54" s="4">
        <v>9.1275205536710544</v>
      </c>
      <c r="AB54" s="4">
        <v>9.7900716902940257</v>
      </c>
      <c r="AC54" s="4">
        <v>10.775781092267021</v>
      </c>
      <c r="AD54" s="4">
        <v>10.166585890403432</v>
      </c>
      <c r="AE54" s="4">
        <v>11.250821052053292</v>
      </c>
      <c r="AF54" s="4">
        <v>11.117553578720436</v>
      </c>
      <c r="AG54" s="4">
        <v>11.289261449722122</v>
      </c>
      <c r="AH54" s="4">
        <v>13.379735336592661</v>
      </c>
      <c r="AI54" s="4">
        <v>13.026071709191964</v>
      </c>
      <c r="AJ54" s="4">
        <v>12.751619600260101</v>
      </c>
      <c r="AK54" s="4">
        <v>12.753073281574498</v>
      </c>
    </row>
    <row r="55" spans="2:37">
      <c r="B55" t="s">
        <v>49</v>
      </c>
      <c r="C55" s="4">
        <v>13022.498242206932</v>
      </c>
      <c r="D55" s="4">
        <v>12679.602178506479</v>
      </c>
      <c r="E55" s="4">
        <v>12594.090531082595</v>
      </c>
      <c r="F55" s="4">
        <v>12562.001686851858</v>
      </c>
      <c r="G55" s="4">
        <v>12212.115186488099</v>
      </c>
      <c r="H55" s="4">
        <v>12083.949133763466</v>
      </c>
      <c r="I55" s="4">
        <v>12342.41242115402</v>
      </c>
      <c r="J55" s="4">
        <v>12894.678800669786</v>
      </c>
      <c r="K55" s="4">
        <v>13389.470061589625</v>
      </c>
      <c r="L55" s="4">
        <v>13883.257380682442</v>
      </c>
      <c r="M55" s="4">
        <v>14398.801354391171</v>
      </c>
      <c r="N55" s="4">
        <v>14561.210185247692</v>
      </c>
      <c r="O55" s="4">
        <v>14420.47600709401</v>
      </c>
      <c r="P55" s="4">
        <v>14045.713881744317</v>
      </c>
      <c r="Q55" s="4">
        <v>14042.276746218713</v>
      </c>
      <c r="R55" s="4">
        <v>14344.880297172806</v>
      </c>
      <c r="S55" s="4">
        <v>14641.294914073755</v>
      </c>
      <c r="T55" s="4">
        <v>15212.090762783942</v>
      </c>
      <c r="U55" s="4">
        <v>15918.704850889377</v>
      </c>
      <c r="V55" s="4">
        <v>16660.781475083015</v>
      </c>
      <c r="W55" s="4">
        <v>17522.912971062247</v>
      </c>
      <c r="X55" s="4">
        <v>18091.567220167217</v>
      </c>
      <c r="Y55" s="4">
        <v>18569.951319455824</v>
      </c>
      <c r="Z55" s="4">
        <v>19178.513888129175</v>
      </c>
      <c r="AA55" s="4">
        <v>19845.57239023516</v>
      </c>
      <c r="AB55" s="4">
        <v>20701.905221391018</v>
      </c>
      <c r="AC55" s="4">
        <v>21563.642261708355</v>
      </c>
      <c r="AD55" s="4">
        <v>22261.525193916819</v>
      </c>
      <c r="AE55" s="4">
        <v>22177.08519468582</v>
      </c>
      <c r="AF55" s="4">
        <v>20835.557167730694</v>
      </c>
      <c r="AG55" s="4">
        <v>20339.317803406408</v>
      </c>
      <c r="AH55" s="4">
        <v>19815.718383257019</v>
      </c>
      <c r="AI55" s="4">
        <v>18956.710121771001</v>
      </c>
      <c r="AJ55" s="4">
        <v>18452.088974789724</v>
      </c>
      <c r="AK55" s="4">
        <v>18625.503688157267</v>
      </c>
    </row>
    <row r="59" spans="2:37">
      <c r="B59" s="8" t="s">
        <v>52</v>
      </c>
    </row>
    <row r="60" spans="2:37">
      <c r="B60" t="s">
        <v>53</v>
      </c>
    </row>
    <row r="64" spans="2:37">
      <c r="C64" s="3">
        <v>1980</v>
      </c>
      <c r="D64" s="3">
        <v>1981</v>
      </c>
      <c r="E64" s="3">
        <v>1982</v>
      </c>
      <c r="F64" s="3">
        <v>1983</v>
      </c>
      <c r="G64" s="3">
        <v>1984</v>
      </c>
      <c r="H64" s="3">
        <v>1985</v>
      </c>
      <c r="I64" s="3">
        <v>1986</v>
      </c>
      <c r="J64" s="3">
        <v>1987</v>
      </c>
      <c r="K64" s="3">
        <v>1988</v>
      </c>
      <c r="L64" s="3">
        <v>1989</v>
      </c>
      <c r="M64" s="3">
        <v>1990</v>
      </c>
      <c r="N64" s="3">
        <v>1991</v>
      </c>
      <c r="O64" s="3">
        <v>1992</v>
      </c>
      <c r="P64" s="3">
        <v>1993</v>
      </c>
      <c r="Q64" s="3">
        <v>1994</v>
      </c>
      <c r="R64" s="3">
        <v>1995</v>
      </c>
      <c r="S64" s="3" t="s">
        <v>42</v>
      </c>
      <c r="T64" s="3" t="s">
        <v>43</v>
      </c>
      <c r="U64" s="3" t="s">
        <v>44</v>
      </c>
      <c r="V64" s="3" t="s">
        <v>45</v>
      </c>
      <c r="W64" s="3" t="s">
        <v>46</v>
      </c>
      <c r="X64" s="3">
        <v>2001</v>
      </c>
      <c r="Y64" s="3">
        <v>2002</v>
      </c>
      <c r="Z64" s="3">
        <v>2003</v>
      </c>
      <c r="AA64" s="3">
        <v>2004</v>
      </c>
      <c r="AB64" s="9">
        <v>2005</v>
      </c>
      <c r="AC64" s="9">
        <v>2006</v>
      </c>
      <c r="AD64" s="9">
        <v>2007</v>
      </c>
      <c r="AE64" s="9">
        <v>2008</v>
      </c>
      <c r="AF64" s="9">
        <v>2009</v>
      </c>
      <c r="AG64" s="9">
        <v>2010</v>
      </c>
      <c r="AH64" s="9">
        <v>2011</v>
      </c>
      <c r="AI64" s="9">
        <v>2012</v>
      </c>
      <c r="AJ64" s="9">
        <v>2013</v>
      </c>
      <c r="AK64" s="9">
        <v>2014</v>
      </c>
    </row>
    <row r="65" spans="2:37">
      <c r="B65" t="s">
        <v>1</v>
      </c>
      <c r="C65" s="4">
        <v>11833096.208478916</v>
      </c>
      <c r="D65" s="4">
        <v>13135652.798884144</v>
      </c>
      <c r="E65" s="4">
        <v>15372406.329539785</v>
      </c>
      <c r="F65" s="4">
        <v>17549082.661308404</v>
      </c>
      <c r="G65" s="4">
        <v>19706515.854168858</v>
      </c>
      <c r="H65" s="4">
        <v>22431383.135823715</v>
      </c>
      <c r="I65" s="4">
        <v>25158003.395693876</v>
      </c>
      <c r="J65" s="4">
        <v>28617490.822963759</v>
      </c>
      <c r="K65" s="4">
        <v>31831541.312731795</v>
      </c>
      <c r="L65" s="4">
        <v>35151973.420944892</v>
      </c>
      <c r="M65" s="4">
        <v>40678657.457055755</v>
      </c>
      <c r="N65" s="4">
        <v>44945373.415030219</v>
      </c>
      <c r="O65" s="4">
        <v>47645206.827739201</v>
      </c>
      <c r="P65" s="4">
        <v>49610558.893636905</v>
      </c>
      <c r="Q65" s="4">
        <v>52623608.534721129</v>
      </c>
      <c r="R65" s="4">
        <v>56084880.680495284</v>
      </c>
      <c r="S65" s="4">
        <v>59438741.995072089</v>
      </c>
      <c r="T65" s="4">
        <v>63154540.606072918</v>
      </c>
      <c r="U65" s="4">
        <v>66503948.066412978</v>
      </c>
      <c r="V65" s="4">
        <v>70652112.015963957</v>
      </c>
      <c r="W65" s="4">
        <v>77228264.582589805</v>
      </c>
      <c r="X65" s="4">
        <v>83805128.860898033</v>
      </c>
      <c r="Y65" s="4">
        <v>90531634.655552194</v>
      </c>
      <c r="Z65" s="4">
        <v>98343445.970892906</v>
      </c>
      <c r="AA65" s="4">
        <v>106353735.62849693</v>
      </c>
      <c r="AB65" s="4">
        <v>115452850.11483151</v>
      </c>
      <c r="AC65" s="4">
        <v>124336979.69609043</v>
      </c>
      <c r="AD65" s="4">
        <v>133765258.3390923</v>
      </c>
      <c r="AE65" s="4">
        <v>140510909.76414275</v>
      </c>
      <c r="AF65" s="4">
        <v>136673662.75804746</v>
      </c>
      <c r="AG65" s="4">
        <v>133822688</v>
      </c>
      <c r="AH65" s="4">
        <v>132936558</v>
      </c>
      <c r="AI65" s="4">
        <v>128489778</v>
      </c>
      <c r="AJ65" s="4">
        <v>126493012</v>
      </c>
      <c r="AK65" s="4">
        <v>126694389</v>
      </c>
    </row>
    <row r="66" spans="2:37">
      <c r="B66" t="s">
        <v>2</v>
      </c>
      <c r="C66" s="4">
        <v>3208171.5211906247</v>
      </c>
      <c r="D66" s="4">
        <v>3439508.1573667983</v>
      </c>
      <c r="E66" s="4">
        <v>4007700.4066817071</v>
      </c>
      <c r="F66" s="4">
        <v>4666383.9847056903</v>
      </c>
      <c r="G66" s="4">
        <v>5315208.1639418155</v>
      </c>
      <c r="H66" s="4">
        <v>5784932.3510512337</v>
      </c>
      <c r="I66" s="4">
        <v>6387465.6915650852</v>
      </c>
      <c r="J66" s="4">
        <v>7115384.873159538</v>
      </c>
      <c r="K66" s="4">
        <v>8209492.1545304079</v>
      </c>
      <c r="L66" s="4">
        <v>9143668.6112339161</v>
      </c>
      <c r="M66" s="4">
        <v>10060361.220962301</v>
      </c>
      <c r="N66" s="4">
        <v>11083259.58462102</v>
      </c>
      <c r="O66" s="4">
        <v>11740200.756630326</v>
      </c>
      <c r="P66" s="4">
        <v>12263111.476208474</v>
      </c>
      <c r="Q66" s="4">
        <v>12951603.153822387</v>
      </c>
      <c r="R66" s="4">
        <v>13834457.832555603</v>
      </c>
      <c r="S66" s="4">
        <v>14682946.406785348</v>
      </c>
      <c r="T66" s="4">
        <v>15580632.898610914</v>
      </c>
      <c r="U66" s="4">
        <v>16209728.144775199</v>
      </c>
      <c r="V66" s="4">
        <v>16903592.044831753</v>
      </c>
      <c r="W66" s="4">
        <v>18222841.751699012</v>
      </c>
      <c r="X66" s="4">
        <v>19617896.162427526</v>
      </c>
      <c r="Y66" s="4">
        <v>21277679.684381943</v>
      </c>
      <c r="Z66" s="4">
        <v>22725988.28619083</v>
      </c>
      <c r="AA66" s="4">
        <v>24247232.057010077</v>
      </c>
      <c r="AB66" s="4">
        <v>26074606.136291381</v>
      </c>
      <c r="AC66" s="4">
        <v>28194152.931184873</v>
      </c>
      <c r="AD66" s="4">
        <v>30946393.351758625</v>
      </c>
      <c r="AE66" s="4">
        <v>32830347.962716095</v>
      </c>
      <c r="AF66" s="4">
        <v>31830724.857206341</v>
      </c>
      <c r="AG66" s="4">
        <v>31509813</v>
      </c>
      <c r="AH66" s="4">
        <v>31170170</v>
      </c>
      <c r="AI66" s="4">
        <v>29876064</v>
      </c>
      <c r="AJ66" s="4">
        <v>29808952</v>
      </c>
      <c r="AK66" s="4">
        <v>29900152</v>
      </c>
    </row>
    <row r="67" spans="2:37">
      <c r="B67" t="s">
        <v>3</v>
      </c>
      <c r="C67" s="4">
        <v>2782276.8219412812</v>
      </c>
      <c r="D67" s="4">
        <v>3075450.1264399323</v>
      </c>
      <c r="E67" s="4">
        <v>3601779.2327778516</v>
      </c>
      <c r="F67" s="4">
        <v>3946373.2905608597</v>
      </c>
      <c r="G67" s="4">
        <v>4386241.7553425413</v>
      </c>
      <c r="H67" s="4">
        <v>4994825.3435369404</v>
      </c>
      <c r="I67" s="4">
        <v>5360190.1063042972</v>
      </c>
      <c r="J67" s="4">
        <v>5660129.9046730008</v>
      </c>
      <c r="K67" s="4">
        <v>6407433.9596005008</v>
      </c>
      <c r="L67" s="4">
        <v>6969824.6819416443</v>
      </c>
      <c r="M67" s="4">
        <v>7485580.931750006</v>
      </c>
      <c r="N67" s="4">
        <v>8094014.9270201856</v>
      </c>
      <c r="O67" s="4">
        <v>8607362.4415447898</v>
      </c>
      <c r="P67" s="4">
        <v>8979103.0468454808</v>
      </c>
      <c r="Q67" s="4">
        <v>9286586.7097420916</v>
      </c>
      <c r="R67" s="4">
        <v>9948593.4253562428</v>
      </c>
      <c r="S67" s="4">
        <v>10389522.215728544</v>
      </c>
      <c r="T67" s="4">
        <v>10703131.873981263</v>
      </c>
      <c r="U67" s="4">
        <v>11511851.78360191</v>
      </c>
      <c r="V67" s="4">
        <v>11716979.010010693</v>
      </c>
      <c r="W67" s="4">
        <v>12681616.947351176</v>
      </c>
      <c r="X67" s="4">
        <v>13702862.947187541</v>
      </c>
      <c r="Y67" s="4">
        <v>14545235.963264652</v>
      </c>
      <c r="Z67" s="4">
        <v>15372643.248132478</v>
      </c>
      <c r="AA67" s="4">
        <v>16375986.241671858</v>
      </c>
      <c r="AB67" s="4">
        <v>17732680.050274227</v>
      </c>
      <c r="AC67" s="4">
        <v>19281102.081248797</v>
      </c>
      <c r="AD67" s="4">
        <v>20868736.765737813</v>
      </c>
      <c r="AE67" s="4">
        <v>22085256.800778437</v>
      </c>
      <c r="AF67" s="4">
        <v>21160709.008490775</v>
      </c>
      <c r="AG67" s="4">
        <v>20943404</v>
      </c>
      <c r="AH67" s="4">
        <v>20645382</v>
      </c>
      <c r="AI67" s="4">
        <v>19652903</v>
      </c>
      <c r="AJ67" s="4">
        <v>18911437</v>
      </c>
      <c r="AK67" s="4">
        <v>18938802</v>
      </c>
    </row>
    <row r="68" spans="2:37">
      <c r="B68" t="s">
        <v>4</v>
      </c>
      <c r="C68" s="4">
        <v>1774738.4457631877</v>
      </c>
      <c r="D68" s="4">
        <v>2060544.0177169756</v>
      </c>
      <c r="E68" s="4">
        <v>2418225.211786536</v>
      </c>
      <c r="F68" s="4">
        <v>2791070.5721902046</v>
      </c>
      <c r="G68" s="4">
        <v>3208445.5514404592</v>
      </c>
      <c r="H68" s="4">
        <v>3855108.6058703195</v>
      </c>
      <c r="I68" s="4">
        <v>4184706.5145927919</v>
      </c>
      <c r="J68" s="4">
        <v>4709858.480078768</v>
      </c>
      <c r="K68" s="4">
        <v>5229376.5463224109</v>
      </c>
      <c r="L68" s="4">
        <v>5740405.7321369024</v>
      </c>
      <c r="M68" s="4">
        <v>6548068.9525701199</v>
      </c>
      <c r="N68" s="4">
        <v>7301183.3520124499</v>
      </c>
      <c r="O68" s="4">
        <v>7919037.5722383941</v>
      </c>
      <c r="P68" s="4">
        <v>8360039.2021303186</v>
      </c>
      <c r="Q68" s="4">
        <v>8953769.435785139</v>
      </c>
      <c r="R68" s="4">
        <v>9584202.2094427049</v>
      </c>
      <c r="S68" s="4">
        <v>10263127.279217726</v>
      </c>
      <c r="T68" s="4">
        <v>11334912.08769023</v>
      </c>
      <c r="U68" s="4">
        <v>12193867.668634037</v>
      </c>
      <c r="V68" s="4">
        <v>13372506.414976766</v>
      </c>
      <c r="W68" s="4">
        <v>14715493.838493517</v>
      </c>
      <c r="X68" s="4">
        <v>16024933.161646865</v>
      </c>
      <c r="Y68" s="4">
        <v>16925692.374196243</v>
      </c>
      <c r="Z68" s="4">
        <v>17810602.573793069</v>
      </c>
      <c r="AA68" s="4">
        <v>19037114.07856676</v>
      </c>
      <c r="AB68" s="4">
        <v>20477763.303227879</v>
      </c>
      <c r="AC68" s="4">
        <v>22053608.421680037</v>
      </c>
      <c r="AD68" s="4">
        <v>23783173.561659612</v>
      </c>
      <c r="AE68" s="4">
        <v>25296812.78356377</v>
      </c>
      <c r="AF68" s="4">
        <v>24576049.171582248</v>
      </c>
      <c r="AG68" s="4">
        <v>23989288</v>
      </c>
      <c r="AH68" s="4">
        <v>23921939</v>
      </c>
      <c r="AI68" s="4">
        <v>23688616</v>
      </c>
      <c r="AJ68" s="4">
        <v>23583573</v>
      </c>
      <c r="AK68" s="4">
        <v>23981085</v>
      </c>
    </row>
    <row r="69" spans="2:37">
      <c r="B69" t="s">
        <v>5</v>
      </c>
      <c r="C69" s="4">
        <v>3467877.4022721616</v>
      </c>
      <c r="D69" s="4">
        <v>3920222.9841692918</v>
      </c>
      <c r="E69" s="4">
        <v>4513460.7078005336</v>
      </c>
      <c r="F69" s="4">
        <v>5272917.7927611358</v>
      </c>
      <c r="G69" s="4">
        <v>5764244.9384858999</v>
      </c>
      <c r="H69" s="4">
        <v>6186322.5053495141</v>
      </c>
      <c r="I69" s="4">
        <v>6954988.7179765524</v>
      </c>
      <c r="J69" s="4">
        <v>7871301.0425315257</v>
      </c>
      <c r="K69" s="4">
        <v>8963784.9743661359</v>
      </c>
      <c r="L69" s="4">
        <v>9779334.1330329776</v>
      </c>
      <c r="M69" s="4">
        <v>10723192.123814028</v>
      </c>
      <c r="N69" s="4">
        <v>11692816.413557349</v>
      </c>
      <c r="O69" s="4">
        <v>12895817.987749634</v>
      </c>
      <c r="P69" s="4">
        <v>13778613.193294317</v>
      </c>
      <c r="Q69" s="4">
        <v>14703151.741618956</v>
      </c>
      <c r="R69" s="4">
        <v>15720572.481937153</v>
      </c>
      <c r="S69" s="4">
        <v>16661868.641030565</v>
      </c>
      <c r="T69" s="4">
        <v>17873806.04854193</v>
      </c>
      <c r="U69" s="4">
        <v>19401082.689723276</v>
      </c>
      <c r="V69" s="4">
        <v>21392812.774400584</v>
      </c>
      <c r="W69" s="4">
        <v>23016774.334374044</v>
      </c>
      <c r="X69" s="4">
        <v>25251436.833580811</v>
      </c>
      <c r="Y69" s="4">
        <v>26908952.364750147</v>
      </c>
      <c r="Z69" s="4">
        <v>28906188.409308381</v>
      </c>
      <c r="AA69" s="4">
        <v>30681253.637378871</v>
      </c>
      <c r="AB69" s="4">
        <v>32797771.868006479</v>
      </c>
      <c r="AC69" s="4">
        <v>35003400.540920913</v>
      </c>
      <c r="AD69" s="4">
        <v>37466053.599323921</v>
      </c>
      <c r="AE69" s="4">
        <v>39333970.006565951</v>
      </c>
      <c r="AF69" s="4">
        <v>37965588.479981184</v>
      </c>
      <c r="AG69" s="4">
        <v>37776044</v>
      </c>
      <c r="AH69" s="4">
        <v>37723198</v>
      </c>
      <c r="AI69" s="4">
        <v>36715615</v>
      </c>
      <c r="AJ69" s="4">
        <v>36497315</v>
      </c>
      <c r="AK69" s="4">
        <v>37118884</v>
      </c>
    </row>
    <row r="70" spans="2:37">
      <c r="B70" t="s">
        <v>6</v>
      </c>
      <c r="C70" s="4">
        <v>1329981.6893376284</v>
      </c>
      <c r="D70" s="4">
        <v>1520539.3949435239</v>
      </c>
      <c r="E70" s="4">
        <v>1680217.8911784247</v>
      </c>
      <c r="F70" s="4">
        <v>1892724.0924910395</v>
      </c>
      <c r="G70" s="4">
        <v>2116000.1662432621</v>
      </c>
      <c r="H70" s="4">
        <v>2231893.1543687694</v>
      </c>
      <c r="I70" s="4">
        <v>2350737.5393917602</v>
      </c>
      <c r="J70" s="4">
        <v>2617820.3798422804</v>
      </c>
      <c r="K70" s="4">
        <v>3042310.6161195613</v>
      </c>
      <c r="L70" s="4">
        <v>3450104.842642189</v>
      </c>
      <c r="M70" s="4">
        <v>3726955.9680968425</v>
      </c>
      <c r="N70" s="4">
        <v>4011468.9151044623</v>
      </c>
      <c r="O70" s="4">
        <v>4342089.7305034576</v>
      </c>
      <c r="P70" s="4">
        <v>4441846.2721226886</v>
      </c>
      <c r="Q70" s="4">
        <v>4697840.2347421441</v>
      </c>
      <c r="R70" s="4">
        <v>5016748.371233522</v>
      </c>
      <c r="S70" s="4">
        <v>5251858.155279832</v>
      </c>
      <c r="T70" s="4">
        <v>5533344.9292876394</v>
      </c>
      <c r="U70" s="4">
        <v>5921668.2910465933</v>
      </c>
      <c r="V70" s="4">
        <v>6321733.2574548442</v>
      </c>
      <c r="W70" s="4">
        <v>6876760.4022294497</v>
      </c>
      <c r="X70" s="4">
        <v>7509337.2300215373</v>
      </c>
      <c r="Y70" s="4">
        <v>8078926.7018593624</v>
      </c>
      <c r="Z70" s="4">
        <v>8547195.5466293283</v>
      </c>
      <c r="AA70" s="4">
        <v>9154266.7533694729</v>
      </c>
      <c r="AB70" s="4">
        <v>9899676.8142567985</v>
      </c>
      <c r="AC70" s="4">
        <v>10625833.282893078</v>
      </c>
      <c r="AD70" s="4">
        <v>11527269.930677338</v>
      </c>
      <c r="AE70" s="4">
        <v>12216163.289630722</v>
      </c>
      <c r="AF70" s="4">
        <v>11881920.223264698</v>
      </c>
      <c r="AG70" s="4">
        <v>11746452</v>
      </c>
      <c r="AH70" s="4">
        <v>11571775</v>
      </c>
      <c r="AI70" s="4">
        <v>11119339</v>
      </c>
      <c r="AJ70" s="4">
        <v>10731189</v>
      </c>
      <c r="AK70" s="4">
        <v>10805880</v>
      </c>
    </row>
    <row r="71" spans="2:37">
      <c r="B71" t="s">
        <v>7</v>
      </c>
      <c r="C71" s="4">
        <v>5815219.7957841353</v>
      </c>
      <c r="D71" s="4">
        <v>6187604.2334775627</v>
      </c>
      <c r="E71" s="4">
        <v>7438854.9262326071</v>
      </c>
      <c r="F71" s="4">
        <v>8488700.3082391117</v>
      </c>
      <c r="G71" s="4">
        <v>9640865.8660302758</v>
      </c>
      <c r="H71" s="4">
        <v>10878005.901091207</v>
      </c>
      <c r="I71" s="4">
        <v>11784700.060915256</v>
      </c>
      <c r="J71" s="4">
        <v>13180133.035651237</v>
      </c>
      <c r="K71" s="4">
        <v>14532792.486986564</v>
      </c>
      <c r="L71" s="4">
        <v>15845849.678663744</v>
      </c>
      <c r="M71" s="4">
        <v>17214047.10340099</v>
      </c>
      <c r="N71" s="4">
        <v>18843865.145419542</v>
      </c>
      <c r="O71" s="4">
        <v>20086583.799150683</v>
      </c>
      <c r="P71" s="4">
        <v>21732329.361744937</v>
      </c>
      <c r="Q71" s="4">
        <v>22625891.987708483</v>
      </c>
      <c r="R71" s="4">
        <v>24777316.162351243</v>
      </c>
      <c r="S71" s="4">
        <v>25825033.150285684</v>
      </c>
      <c r="T71" s="4">
        <v>26685623.265955888</v>
      </c>
      <c r="U71" s="4">
        <v>27845484.3789864</v>
      </c>
      <c r="V71" s="4">
        <v>29333856.364671368</v>
      </c>
      <c r="W71" s="4">
        <v>31231622.706312966</v>
      </c>
      <c r="X71" s="4">
        <v>33408712.522943132</v>
      </c>
      <c r="Y71" s="4">
        <v>35661596.309338629</v>
      </c>
      <c r="Z71" s="4">
        <v>37982081.045152977</v>
      </c>
      <c r="AA71" s="4">
        <v>40523020.77680403</v>
      </c>
      <c r="AB71" s="4">
        <v>43278124.526598267</v>
      </c>
      <c r="AC71" s="4">
        <v>46240757.068525061</v>
      </c>
      <c r="AD71" s="4">
        <v>50048920.600900084</v>
      </c>
      <c r="AE71" s="4">
        <v>52381752.151478402</v>
      </c>
      <c r="AF71" s="4">
        <v>51428189.191084422</v>
      </c>
      <c r="AG71" s="4">
        <v>50880802</v>
      </c>
      <c r="AH71" s="4">
        <v>50615807</v>
      </c>
      <c r="AI71" s="4">
        <v>49084930</v>
      </c>
      <c r="AJ71" s="4">
        <v>47562726</v>
      </c>
      <c r="AK71" s="4">
        <v>47679193</v>
      </c>
    </row>
    <row r="72" spans="2:37">
      <c r="B72" t="s">
        <v>8</v>
      </c>
      <c r="C72" s="4">
        <v>3263738.2579828217</v>
      </c>
      <c r="D72" s="4">
        <v>3545417.1277825804</v>
      </c>
      <c r="E72" s="4">
        <v>4074178.596991234</v>
      </c>
      <c r="F72" s="4">
        <v>4529126.1173098478</v>
      </c>
      <c r="G72" s="4">
        <v>5100445.4909439497</v>
      </c>
      <c r="H72" s="4">
        <v>5973879.8348990977</v>
      </c>
      <c r="I72" s="4">
        <v>6510548.386271351</v>
      </c>
      <c r="J72" s="4">
        <v>7511320.7205694113</v>
      </c>
      <c r="K72" s="4">
        <v>8639283.5416046474</v>
      </c>
      <c r="L72" s="4">
        <v>9820055.5008712057</v>
      </c>
      <c r="M72" s="4">
        <v>10958718.096663367</v>
      </c>
      <c r="N72" s="4">
        <v>11971632.764733233</v>
      </c>
      <c r="O72" s="4">
        <v>12846728.90915001</v>
      </c>
      <c r="P72" s="4">
        <v>13389763.831805279</v>
      </c>
      <c r="Q72" s="4">
        <v>14129412.789189368</v>
      </c>
      <c r="R72" s="4">
        <v>15111105.591585366</v>
      </c>
      <c r="S72" s="4">
        <v>16130614.746372901</v>
      </c>
      <c r="T72" s="4">
        <v>17003219.555626944</v>
      </c>
      <c r="U72" s="4">
        <v>18197258.323365599</v>
      </c>
      <c r="V72" s="4">
        <v>19074222.258417249</v>
      </c>
      <c r="W72" s="4">
        <v>20548460.798188765</v>
      </c>
      <c r="X72" s="4">
        <v>22308701.419773035</v>
      </c>
      <c r="Y72" s="4">
        <v>23944802.612625137</v>
      </c>
      <c r="Z72" s="4">
        <v>25915121.597381946</v>
      </c>
      <c r="AA72" s="4">
        <v>27658829.903792832</v>
      </c>
      <c r="AB72" s="4">
        <v>29991384.11678334</v>
      </c>
      <c r="AC72" s="4">
        <v>32463313.561574992</v>
      </c>
      <c r="AD72" s="4">
        <v>35562935.040827572</v>
      </c>
      <c r="AE72" s="4">
        <v>37688831.281792387</v>
      </c>
      <c r="AF72" s="4">
        <v>36787925.343650304</v>
      </c>
      <c r="AG72" s="4">
        <v>35927303</v>
      </c>
      <c r="AH72" s="4">
        <v>35633684</v>
      </c>
      <c r="AI72" s="4">
        <v>34428807</v>
      </c>
      <c r="AJ72" s="4">
        <v>33622846</v>
      </c>
      <c r="AK72" s="4">
        <v>33211572</v>
      </c>
    </row>
    <row r="73" spans="2:37">
      <c r="B73" t="s">
        <v>9</v>
      </c>
      <c r="C73" s="4">
        <v>17479797.820980985</v>
      </c>
      <c r="D73" s="4">
        <v>19139518.864772182</v>
      </c>
      <c r="E73" s="4">
        <v>21576316.680337269</v>
      </c>
      <c r="F73" s="4">
        <v>24083559.605652638</v>
      </c>
      <c r="G73" s="4">
        <v>27421993.856333319</v>
      </c>
      <c r="H73" s="4">
        <v>29562888.010930721</v>
      </c>
      <c r="I73" s="4">
        <v>34264610.624800302</v>
      </c>
      <c r="J73" s="4">
        <v>38873757.541177638</v>
      </c>
      <c r="K73" s="4">
        <v>43994920.035323709</v>
      </c>
      <c r="L73" s="4">
        <v>50167437.281241573</v>
      </c>
      <c r="M73" s="4">
        <v>55933541.152012922</v>
      </c>
      <c r="N73" s="4">
        <v>61610732.004027866</v>
      </c>
      <c r="O73" s="4">
        <v>66444405.623619288</v>
      </c>
      <c r="P73" s="4">
        <v>69159804.931112662</v>
      </c>
      <c r="Q73" s="4">
        <v>73931922.293012157</v>
      </c>
      <c r="R73" s="4">
        <v>80394280.642367631</v>
      </c>
      <c r="S73" s="4">
        <v>85866527.456575319</v>
      </c>
      <c r="T73" s="4">
        <v>90799370.8559075</v>
      </c>
      <c r="U73" s="4">
        <v>95522284.903475612</v>
      </c>
      <c r="V73" s="4">
        <v>101976132.55682699</v>
      </c>
      <c r="W73" s="4">
        <v>109794343.17552851</v>
      </c>
      <c r="X73" s="4">
        <v>119112704.44891089</v>
      </c>
      <c r="Y73" s="4">
        <v>127400298.65640098</v>
      </c>
      <c r="Z73" s="4">
        <v>136286967.2946687</v>
      </c>
      <c r="AA73" s="4">
        <v>146061048.56588617</v>
      </c>
      <c r="AB73" s="4">
        <v>156492810.74766251</v>
      </c>
      <c r="AC73" s="4">
        <v>168978727.95559272</v>
      </c>
      <c r="AD73" s="4">
        <v>182231142.19039246</v>
      </c>
      <c r="AE73" s="4">
        <v>191829506.95980677</v>
      </c>
      <c r="AF73" s="4">
        <v>187634901.58983046</v>
      </c>
      <c r="AG73" s="4">
        <v>186206624</v>
      </c>
      <c r="AH73" s="4">
        <v>183971872</v>
      </c>
      <c r="AI73" s="4">
        <v>179897509</v>
      </c>
      <c r="AJ73" s="4">
        <v>177317958</v>
      </c>
      <c r="AK73" s="4">
        <v>179434847</v>
      </c>
    </row>
    <row r="74" spans="2:37">
      <c r="B74" t="s">
        <v>10</v>
      </c>
      <c r="C74" s="4">
        <v>9160798.9894809369</v>
      </c>
      <c r="D74" s="4">
        <v>10466395.006790582</v>
      </c>
      <c r="E74" s="4">
        <v>11691818.291035909</v>
      </c>
      <c r="F74" s="4">
        <v>13362512.471269406</v>
      </c>
      <c r="G74" s="4">
        <v>15196174.786556823</v>
      </c>
      <c r="H74" s="4">
        <v>16851914.306458589</v>
      </c>
      <c r="I74" s="4">
        <v>18567136.609755892</v>
      </c>
      <c r="J74" s="4">
        <v>20777060.389389597</v>
      </c>
      <c r="K74" s="4">
        <v>22914049.674164005</v>
      </c>
      <c r="L74" s="4">
        <v>25752041.173039895</v>
      </c>
      <c r="M74" s="4">
        <v>29059327.715549149</v>
      </c>
      <c r="N74" s="4">
        <v>31971338.780569103</v>
      </c>
      <c r="O74" s="4">
        <v>34220621.433614895</v>
      </c>
      <c r="P74" s="4">
        <v>35508193.979754955</v>
      </c>
      <c r="Q74" s="4">
        <v>37442067.343696639</v>
      </c>
      <c r="R74" s="4">
        <v>39799334.167614751</v>
      </c>
      <c r="S74" s="4">
        <v>42103147.105537593</v>
      </c>
      <c r="T74" s="4">
        <v>45245593.151304923</v>
      </c>
      <c r="U74" s="4">
        <v>48508456.447698183</v>
      </c>
      <c r="V74" s="4">
        <v>51716743.593549356</v>
      </c>
      <c r="W74" s="4">
        <v>56391675.930978619</v>
      </c>
      <c r="X74" s="4">
        <v>61765786.663703077</v>
      </c>
      <c r="Y74" s="4">
        <v>66378987.551592186</v>
      </c>
      <c r="Z74" s="4">
        <v>70807939.480445787</v>
      </c>
      <c r="AA74" s="4">
        <v>75892253.460849494</v>
      </c>
      <c r="AB74" s="4">
        <v>81783465.48607935</v>
      </c>
      <c r="AC74" s="4">
        <v>88473929.64521113</v>
      </c>
      <c r="AD74" s="4">
        <v>95229999.640568867</v>
      </c>
      <c r="AE74" s="4">
        <v>100455852.42170292</v>
      </c>
      <c r="AF74" s="4">
        <v>95889959.386153132</v>
      </c>
      <c r="AG74" s="4">
        <v>93714086</v>
      </c>
      <c r="AH74" s="4">
        <v>92511875</v>
      </c>
      <c r="AI74" s="4">
        <v>88779214</v>
      </c>
      <c r="AJ74" s="4">
        <v>87518158</v>
      </c>
      <c r="AK74" s="4">
        <v>88740968</v>
      </c>
    </row>
    <row r="75" spans="2:37">
      <c r="B75" t="s">
        <v>11</v>
      </c>
      <c r="C75" s="4">
        <v>1495702.3676798868</v>
      </c>
      <c r="D75" s="4">
        <v>1621057.5567338893</v>
      </c>
      <c r="E75" s="4">
        <v>1870005.9785959139</v>
      </c>
      <c r="F75" s="4">
        <v>2080713.5611088246</v>
      </c>
      <c r="G75" s="4">
        <v>2768597.0780215664</v>
      </c>
      <c r="H75" s="4">
        <v>3114830.9863560703</v>
      </c>
      <c r="I75" s="4">
        <v>3265302.7371544191</v>
      </c>
      <c r="J75" s="4">
        <v>3716125.0819015596</v>
      </c>
      <c r="K75" s="4">
        <v>4328482.6247127373</v>
      </c>
      <c r="L75" s="4">
        <v>4674665.8061653906</v>
      </c>
      <c r="M75" s="4">
        <v>5186587.0651318058</v>
      </c>
      <c r="N75" s="4">
        <v>5761489.3680300433</v>
      </c>
      <c r="O75" s="4">
        <v>6206060.5343608214</v>
      </c>
      <c r="P75" s="4">
        <v>6481496.1266438179</v>
      </c>
      <c r="Q75" s="4">
        <v>6858564.8559925864</v>
      </c>
      <c r="R75" s="4">
        <v>7045139.1934944186</v>
      </c>
      <c r="S75" s="4">
        <v>7476194.9202329051</v>
      </c>
      <c r="T75" s="4">
        <v>7814425.2853223141</v>
      </c>
      <c r="U75" s="4">
        <v>8277375.4821277959</v>
      </c>
      <c r="V75" s="4">
        <v>8877961.8958833236</v>
      </c>
      <c r="W75" s="4">
        <v>9615950.3689266108</v>
      </c>
      <c r="X75" s="4">
        <v>10341293.849843219</v>
      </c>
      <c r="Y75" s="4">
        <v>11057786.423753833</v>
      </c>
      <c r="Z75" s="4">
        <v>11838337.452560503</v>
      </c>
      <c r="AA75" s="4">
        <v>12672286.587399028</v>
      </c>
      <c r="AB75" s="4">
        <v>13768546.650295455</v>
      </c>
      <c r="AC75" s="4">
        <v>14640764.692066865</v>
      </c>
      <c r="AD75" s="4">
        <v>15905099.642841779</v>
      </c>
      <c r="AE75" s="4">
        <v>16881116.564540353</v>
      </c>
      <c r="AF75" s="4">
        <v>16693483.670943243</v>
      </c>
      <c r="AG75" s="4">
        <v>16509083</v>
      </c>
      <c r="AH75" s="4">
        <v>16140777</v>
      </c>
      <c r="AI75" s="4">
        <v>15452038</v>
      </c>
      <c r="AJ75" s="4">
        <v>15371533</v>
      </c>
      <c r="AK75" s="4">
        <v>15398911</v>
      </c>
    </row>
    <row r="76" spans="2:37">
      <c r="B76" t="s">
        <v>12</v>
      </c>
      <c r="C76" s="4">
        <v>5516994.5906098336</v>
      </c>
      <c r="D76" s="4">
        <v>6283704.7932908619</v>
      </c>
      <c r="E76" s="4">
        <v>7357354.5246002153</v>
      </c>
      <c r="F76" s="4">
        <v>8034952.5754118403</v>
      </c>
      <c r="G76" s="4">
        <v>9105418.3968148939</v>
      </c>
      <c r="H76" s="4">
        <v>9878631.2124827392</v>
      </c>
      <c r="I76" s="4">
        <v>10842283.968642743</v>
      </c>
      <c r="J76" s="4">
        <v>11870398.736405209</v>
      </c>
      <c r="K76" s="4">
        <v>13433755.196539972</v>
      </c>
      <c r="L76" s="4">
        <v>14921940.935496897</v>
      </c>
      <c r="M76" s="4">
        <v>16289226.181964425</v>
      </c>
      <c r="N76" s="4">
        <v>17855371.206211321</v>
      </c>
      <c r="O76" s="4">
        <v>19195191.800633844</v>
      </c>
      <c r="P76" s="4">
        <v>20210168.467446994</v>
      </c>
      <c r="Q76" s="4">
        <v>21238704.011333328</v>
      </c>
      <c r="R76" s="4">
        <v>23160202.205249071</v>
      </c>
      <c r="S76" s="4">
        <v>24270918.54850721</v>
      </c>
      <c r="T76" s="4">
        <v>25521103.904025696</v>
      </c>
      <c r="U76" s="4">
        <v>26873105.262462519</v>
      </c>
      <c r="V76" s="4">
        <v>28447830.386204056</v>
      </c>
      <c r="W76" s="4">
        <v>30301483.877219882</v>
      </c>
      <c r="X76" s="4">
        <v>32533636.543502364</v>
      </c>
      <c r="Y76" s="4">
        <v>34717767.614520341</v>
      </c>
      <c r="Z76" s="4">
        <v>37059404.524820626</v>
      </c>
      <c r="AA76" s="4">
        <v>39794106.786027394</v>
      </c>
      <c r="AB76" s="4">
        <v>42987300.985960267</v>
      </c>
      <c r="AC76" s="4">
        <v>46475039.732268348</v>
      </c>
      <c r="AD76" s="4">
        <v>50427982.12950553</v>
      </c>
      <c r="AE76" s="4">
        <v>53635541.560407415</v>
      </c>
      <c r="AF76" s="4">
        <v>52592100.767896302</v>
      </c>
      <c r="AG76" s="4">
        <v>52224332</v>
      </c>
      <c r="AH76" s="4">
        <v>51306643</v>
      </c>
      <c r="AI76" s="4">
        <v>49598516</v>
      </c>
      <c r="AJ76" s="4">
        <v>49195970</v>
      </c>
      <c r="AK76" s="4">
        <v>49054587</v>
      </c>
    </row>
    <row r="77" spans="2:37">
      <c r="B77" t="s">
        <v>13</v>
      </c>
      <c r="C77" s="4">
        <v>13955612.889125479</v>
      </c>
      <c r="D77" s="4">
        <v>15609669.616979459</v>
      </c>
      <c r="E77" s="4">
        <v>18335096.901652627</v>
      </c>
      <c r="F77" s="4">
        <v>21003168.907381009</v>
      </c>
      <c r="G77" s="4">
        <v>23409721.179667912</v>
      </c>
      <c r="H77" s="4">
        <v>25561275.679643825</v>
      </c>
      <c r="I77" s="4">
        <v>29891830.074072964</v>
      </c>
      <c r="J77" s="4">
        <v>33917717.994997747</v>
      </c>
      <c r="K77" s="4">
        <v>37879050.510218568</v>
      </c>
      <c r="L77" s="4">
        <v>42847374.446027189</v>
      </c>
      <c r="M77" s="4">
        <v>48811087.086108953</v>
      </c>
      <c r="N77" s="4">
        <v>54146912.479595758</v>
      </c>
      <c r="O77" s="4">
        <v>58740944.729794867</v>
      </c>
      <c r="P77" s="4">
        <v>62159904.059692353</v>
      </c>
      <c r="Q77" s="4">
        <v>66092063.699749686</v>
      </c>
      <c r="R77" s="4">
        <v>72104142.326996312</v>
      </c>
      <c r="S77" s="4">
        <v>76298857.03944011</v>
      </c>
      <c r="T77" s="4">
        <v>81710978.434127182</v>
      </c>
      <c r="U77" s="4">
        <v>88760219.146087214</v>
      </c>
      <c r="V77" s="4">
        <v>94952406.076560766</v>
      </c>
      <c r="W77" s="4">
        <v>103734633.58061227</v>
      </c>
      <c r="X77" s="4">
        <v>113184836.31821364</v>
      </c>
      <c r="Y77" s="4">
        <v>121797436.99161874</v>
      </c>
      <c r="Z77" s="4">
        <v>130124922.33481328</v>
      </c>
      <c r="AA77" s="4">
        <v>139530784.33787188</v>
      </c>
      <c r="AB77" s="4">
        <v>150287941.1363475</v>
      </c>
      <c r="AC77" s="4">
        <v>162951228.38884112</v>
      </c>
      <c r="AD77" s="4">
        <v>175836340.87493122</v>
      </c>
      <c r="AE77" s="4">
        <v>186377809.64895698</v>
      </c>
      <c r="AF77" s="4">
        <v>186433510.00034148</v>
      </c>
      <c r="AG77" s="4">
        <v>181283411</v>
      </c>
      <c r="AH77" s="4">
        <v>182830668</v>
      </c>
      <c r="AI77" s="4">
        <v>180861082</v>
      </c>
      <c r="AJ77" s="4">
        <v>176921643</v>
      </c>
      <c r="AK77" s="4">
        <v>178627977</v>
      </c>
    </row>
    <row r="78" spans="2:37">
      <c r="B78" t="s">
        <v>14</v>
      </c>
      <c r="C78" s="4">
        <v>2079222.2487092922</v>
      </c>
      <c r="D78" s="4">
        <v>2209131.1548789251</v>
      </c>
      <c r="E78" s="4">
        <v>2600296.0812719027</v>
      </c>
      <c r="F78" s="4">
        <v>3171255.9699957431</v>
      </c>
      <c r="G78" s="4">
        <v>3567365.4370527235</v>
      </c>
      <c r="H78" s="4">
        <v>3853923.2289550467</v>
      </c>
      <c r="I78" s="4">
        <v>4645379.8070453731</v>
      </c>
      <c r="J78" s="4">
        <v>5140396.2963949349</v>
      </c>
      <c r="K78" s="4">
        <v>5586648.1742954254</v>
      </c>
      <c r="L78" s="4">
        <v>6281206.8257361399</v>
      </c>
      <c r="M78" s="4">
        <v>7261807.2526117377</v>
      </c>
      <c r="N78" s="4">
        <v>7874178.0512204105</v>
      </c>
      <c r="O78" s="4">
        <v>8385423.3788282685</v>
      </c>
      <c r="P78" s="4">
        <v>8631746.1194753889</v>
      </c>
      <c r="Q78" s="4">
        <v>9181271.4079359267</v>
      </c>
      <c r="R78" s="4">
        <v>9682747.5488850735</v>
      </c>
      <c r="S78" s="4">
        <v>10292641.445136804</v>
      </c>
      <c r="T78" s="4">
        <v>11181823.339318613</v>
      </c>
      <c r="U78" s="4">
        <v>11986725.768658327</v>
      </c>
      <c r="V78" s="4">
        <v>12750222.240507822</v>
      </c>
      <c r="W78" s="4">
        <v>14125676.637143603</v>
      </c>
      <c r="X78" s="4">
        <v>15482664.99337158</v>
      </c>
      <c r="Y78" s="4">
        <v>16901163.042235028</v>
      </c>
      <c r="Z78" s="4">
        <v>18395718.386919688</v>
      </c>
      <c r="AA78" s="4">
        <v>19765246.749074578</v>
      </c>
      <c r="AB78" s="4">
        <v>21663141.834293067</v>
      </c>
      <c r="AC78" s="4">
        <v>23404543.459055841</v>
      </c>
      <c r="AD78" s="4">
        <v>25379438.180355821</v>
      </c>
      <c r="AE78" s="4">
        <v>26945469.654678967</v>
      </c>
      <c r="AF78" s="4">
        <v>25920405.293493759</v>
      </c>
      <c r="AG78" s="4">
        <v>25628517</v>
      </c>
      <c r="AH78" s="4">
        <v>25036864</v>
      </c>
      <c r="AI78" s="4">
        <v>24408107</v>
      </c>
      <c r="AJ78" s="4">
        <v>24328169</v>
      </c>
      <c r="AK78" s="4">
        <v>24416851</v>
      </c>
    </row>
    <row r="79" spans="2:37">
      <c r="B79" t="s">
        <v>15</v>
      </c>
      <c r="C79" s="4">
        <v>1676764.4169696895</v>
      </c>
      <c r="D79" s="4">
        <v>1906329.9264085121</v>
      </c>
      <c r="E79" s="4">
        <v>2114657.1058704969</v>
      </c>
      <c r="F79" s="4">
        <v>2355310.483861553</v>
      </c>
      <c r="G79" s="4">
        <v>2621119.9681688747</v>
      </c>
      <c r="H79" s="4">
        <v>2874672.8095475826</v>
      </c>
      <c r="I79" s="4">
        <v>3156012.9371008826</v>
      </c>
      <c r="J79" s="4">
        <v>3741978.9862156585</v>
      </c>
      <c r="K79" s="4">
        <v>4040769.8652198925</v>
      </c>
      <c r="L79" s="4">
        <v>4708517.7955955407</v>
      </c>
      <c r="M79" s="4">
        <v>5072289.6087371893</v>
      </c>
      <c r="N79" s="4">
        <v>5605765.9443946425</v>
      </c>
      <c r="O79" s="4">
        <v>6008273.6209700946</v>
      </c>
      <c r="P79" s="4">
        <v>6195373.8326054793</v>
      </c>
      <c r="Q79" s="4">
        <v>6605786.4431259334</v>
      </c>
      <c r="R79" s="4">
        <v>7194670.0899384813</v>
      </c>
      <c r="S79" s="4">
        <v>7667748.0168132428</v>
      </c>
      <c r="T79" s="4">
        <v>8209430.8750090236</v>
      </c>
      <c r="U79" s="4">
        <v>8649213.1012389436</v>
      </c>
      <c r="V79" s="4">
        <v>9123956.5687166899</v>
      </c>
      <c r="W79" s="4">
        <v>9925664.2401931901</v>
      </c>
      <c r="X79" s="4">
        <v>10607622.529936109</v>
      </c>
      <c r="Y79" s="4">
        <v>11347452.286278607</v>
      </c>
      <c r="Z79" s="4">
        <v>12066073.7105582</v>
      </c>
      <c r="AA79" s="4">
        <v>12890025.053692212</v>
      </c>
      <c r="AB79" s="4">
        <v>13846366.907186851</v>
      </c>
      <c r="AC79" s="4">
        <v>14846576.440027473</v>
      </c>
      <c r="AD79" s="4">
        <v>16016170.752131326</v>
      </c>
      <c r="AE79" s="4">
        <v>17057654.954842098</v>
      </c>
      <c r="AF79" s="4">
        <v>16768991.041170523</v>
      </c>
      <c r="AG79" s="4">
        <v>16719811</v>
      </c>
      <c r="AH79" s="4">
        <v>16744924</v>
      </c>
      <c r="AI79" s="4">
        <v>16100600</v>
      </c>
      <c r="AJ79" s="4">
        <v>15930746</v>
      </c>
      <c r="AK79" s="4">
        <v>16051444</v>
      </c>
    </row>
    <row r="80" spans="2:37">
      <c r="B80" t="s">
        <v>16</v>
      </c>
      <c r="C80" s="4">
        <v>6832639.5421207054</v>
      </c>
      <c r="D80" s="4">
        <v>7703166.825823281</v>
      </c>
      <c r="E80" s="4">
        <v>8851732.4455728158</v>
      </c>
      <c r="F80" s="4">
        <v>9722198.9634467233</v>
      </c>
      <c r="G80" s="4">
        <v>10419257.603840107</v>
      </c>
      <c r="H80" s="4">
        <v>11527903.023825774</v>
      </c>
      <c r="I80" s="4">
        <v>13148803.096285742</v>
      </c>
      <c r="J80" s="4">
        <v>14114298.103513686</v>
      </c>
      <c r="K80" s="4">
        <v>15382293.817645412</v>
      </c>
      <c r="L80" s="4">
        <v>17331877.831721734</v>
      </c>
      <c r="M80" s="4">
        <v>19107304.321150828</v>
      </c>
      <c r="N80" s="4">
        <v>20809058.196051572</v>
      </c>
      <c r="O80" s="4">
        <v>21986400.262545507</v>
      </c>
      <c r="P80" s="4">
        <v>22900306.740811199</v>
      </c>
      <c r="Q80" s="4">
        <v>24106255.705061793</v>
      </c>
      <c r="R80" s="4">
        <v>25842479.073510028</v>
      </c>
      <c r="S80" s="4">
        <v>27064946.099623274</v>
      </c>
      <c r="T80" s="4">
        <v>28802090.669535283</v>
      </c>
      <c r="U80" s="4">
        <v>30975043.701927878</v>
      </c>
      <c r="V80" s="4">
        <v>33192480.419578124</v>
      </c>
      <c r="W80" s="4">
        <v>35820497.7021164</v>
      </c>
      <c r="X80" s="4">
        <v>38496456.240172647</v>
      </c>
      <c r="Y80" s="4">
        <v>40828416.66709476</v>
      </c>
      <c r="Z80" s="4">
        <v>43229445.178692341</v>
      </c>
      <c r="AA80" s="4">
        <v>46196999.983772226</v>
      </c>
      <c r="AB80" s="4">
        <v>49832939.059507251</v>
      </c>
      <c r="AC80" s="4">
        <v>53826934.613095552</v>
      </c>
      <c r="AD80" s="4">
        <v>58084054.318479128</v>
      </c>
      <c r="AE80" s="4">
        <v>61841184.067637019</v>
      </c>
      <c r="AF80" s="4">
        <v>60072055.713755019</v>
      </c>
      <c r="AG80" s="4">
        <v>60150976</v>
      </c>
      <c r="AH80" s="4">
        <v>59897779</v>
      </c>
      <c r="AI80" s="4">
        <v>58487910</v>
      </c>
      <c r="AJ80" s="4">
        <v>57062278</v>
      </c>
      <c r="AK80" s="4">
        <v>57740159</v>
      </c>
    </row>
    <row r="81" spans="2:37">
      <c r="B81" t="s">
        <v>17</v>
      </c>
      <c r="C81" s="4">
        <v>746846.89543993305</v>
      </c>
      <c r="D81" s="4">
        <v>899329.61150894838</v>
      </c>
      <c r="E81" s="4">
        <v>1040499.0797165527</v>
      </c>
      <c r="F81" s="4">
        <v>1189883.4394493466</v>
      </c>
      <c r="G81" s="4">
        <v>1316872.3059673815</v>
      </c>
      <c r="H81" s="4">
        <v>1335480.9367209193</v>
      </c>
      <c r="I81" s="4">
        <v>1523785.9279301667</v>
      </c>
      <c r="J81" s="4">
        <v>1618028.7647022733</v>
      </c>
      <c r="K81" s="4">
        <v>1810975.3614218927</v>
      </c>
      <c r="L81" s="4">
        <v>2020133.5605122149</v>
      </c>
      <c r="M81" s="4">
        <v>2263837.6807268104</v>
      </c>
      <c r="N81" s="4">
        <v>2510540.3047463661</v>
      </c>
      <c r="O81" s="4">
        <v>2704799.2173024877</v>
      </c>
      <c r="P81" s="4">
        <v>2822058.2099695881</v>
      </c>
      <c r="Q81" s="4">
        <v>3010260.9971092124</v>
      </c>
      <c r="R81" s="4">
        <v>3206564.5587775591</v>
      </c>
      <c r="S81" s="4">
        <v>3381998.6246242044</v>
      </c>
      <c r="T81" s="4">
        <v>3612973.3732973048</v>
      </c>
      <c r="U81" s="4">
        <v>3816047.2343718451</v>
      </c>
      <c r="V81" s="4">
        <v>4057879.0319143673</v>
      </c>
      <c r="W81" s="4">
        <v>4433757.6493008323</v>
      </c>
      <c r="X81" s="4">
        <v>4752345.3555975463</v>
      </c>
      <c r="Y81" s="4">
        <v>5036692.7278005509</v>
      </c>
      <c r="Z81" s="4">
        <v>5439893.8288279735</v>
      </c>
      <c r="AA81" s="4">
        <v>5760777.2978154179</v>
      </c>
      <c r="AB81" s="4">
        <v>6176893.19527038</v>
      </c>
      <c r="AC81" s="4">
        <v>6654288.4997829152</v>
      </c>
      <c r="AD81" s="4">
        <v>7197496.1636516657</v>
      </c>
      <c r="AE81" s="4">
        <v>7628896.7686186181</v>
      </c>
      <c r="AF81" s="4">
        <v>7387613.496236369</v>
      </c>
      <c r="AG81" s="4">
        <v>7339031</v>
      </c>
      <c r="AH81" s="4">
        <v>7272561</v>
      </c>
      <c r="AI81" s="4">
        <v>7024776</v>
      </c>
      <c r="AJ81" s="4">
        <v>6915622</v>
      </c>
      <c r="AK81" s="4">
        <v>7037633</v>
      </c>
    </row>
    <row r="82" spans="2:37">
      <c r="B82" t="s">
        <v>47</v>
      </c>
      <c r="C82" s="4">
        <v>243895.70415225325</v>
      </c>
      <c r="D82" s="4">
        <v>273331.29341007007</v>
      </c>
      <c r="E82" s="4">
        <v>322109.57623423461</v>
      </c>
      <c r="F82" s="4">
        <v>366749.90044082468</v>
      </c>
      <c r="G82" s="4">
        <v>422336.65361381968</v>
      </c>
      <c r="H82" s="4">
        <v>479973.5340020163</v>
      </c>
      <c r="I82" s="4">
        <v>504114.26848716469</v>
      </c>
      <c r="J82" s="4">
        <v>555188.85217802168</v>
      </c>
      <c r="K82" s="4">
        <v>616465.28865675651</v>
      </c>
      <c r="L82" s="4">
        <v>667880.10074446781</v>
      </c>
      <c r="M82" s="4">
        <v>738506.14570347592</v>
      </c>
      <c r="N82" s="4">
        <v>825795.11126507737</v>
      </c>
      <c r="O82" s="4">
        <v>869364.59453614359</v>
      </c>
      <c r="P82" s="4">
        <v>934255.60131604364</v>
      </c>
      <c r="Q82" s="4">
        <v>971325.70829440129</v>
      </c>
      <c r="R82" s="4">
        <v>1116474.4530089055</v>
      </c>
      <c r="S82" s="4">
        <v>1170768.2512152384</v>
      </c>
      <c r="T82" s="4">
        <v>1264612.9352085823</v>
      </c>
      <c r="U82" s="4">
        <v>1391509.5356318434</v>
      </c>
      <c r="V82" s="4">
        <v>1490969.3960699993</v>
      </c>
      <c r="W82" s="4">
        <v>1592602.0935473663</v>
      </c>
      <c r="X82" s="4">
        <v>1691194.6656104405</v>
      </c>
      <c r="Y82" s="4">
        <v>1796896.1218714358</v>
      </c>
      <c r="Z82" s="4">
        <v>1938244.6556106361</v>
      </c>
      <c r="AA82" s="4">
        <v>2074778.2990688584</v>
      </c>
      <c r="AB82" s="4">
        <v>2219699.0288050519</v>
      </c>
      <c r="AC82" s="4">
        <v>2396482.3518744567</v>
      </c>
      <c r="AD82" s="4">
        <v>2567118.2857345766</v>
      </c>
      <c r="AE82" s="4">
        <v>2744247.7774566454</v>
      </c>
      <c r="AF82" s="4">
        <v>2783005.019637486</v>
      </c>
      <c r="AG82" s="4">
        <v>2758301</v>
      </c>
      <c r="AH82" s="4">
        <v>2765940</v>
      </c>
      <c r="AI82" s="4">
        <v>2687062</v>
      </c>
      <c r="AJ82" s="4">
        <v>2710527</v>
      </c>
      <c r="AK82" s="4">
        <v>2720094</v>
      </c>
    </row>
    <row r="83" spans="2:37">
      <c r="B83" t="s">
        <v>48</v>
      </c>
      <c r="C83" s="4">
        <v>76818.963233452625</v>
      </c>
      <c r="D83" s="4">
        <v>97183.751009169573</v>
      </c>
      <c r="E83" s="4">
        <v>104314.06092324553</v>
      </c>
      <c r="F83" s="4">
        <v>130270.41008455849</v>
      </c>
      <c r="G83" s="4">
        <v>143568.23510136508</v>
      </c>
      <c r="H83" s="4">
        <v>199233.58708917705</v>
      </c>
      <c r="I83" s="4">
        <v>203455.56510054032</v>
      </c>
      <c r="J83" s="4">
        <v>221141.71828616821</v>
      </c>
      <c r="K83" s="4">
        <v>225389.26120887397</v>
      </c>
      <c r="L83" s="4">
        <v>258345.77476250785</v>
      </c>
      <c r="M83" s="4">
        <v>267581.08836471912</v>
      </c>
      <c r="N83" s="4">
        <v>291721.66940212838</v>
      </c>
      <c r="O83" s="4">
        <v>335244.81625841907</v>
      </c>
      <c r="P83" s="4">
        <v>368915.76917055889</v>
      </c>
      <c r="Q83" s="4">
        <v>383555.53178319725</v>
      </c>
      <c r="R83" s="4">
        <v>398406.66945959389</v>
      </c>
      <c r="S83" s="4">
        <v>412632.10172657832</v>
      </c>
      <c r="T83" s="4">
        <v>422460.51598310348</v>
      </c>
      <c r="U83" s="4">
        <v>450675.49972299824</v>
      </c>
      <c r="V83" s="4">
        <v>477676.18177574128</v>
      </c>
      <c r="W83" s="4">
        <v>532412.6288722686</v>
      </c>
      <c r="X83" s="4">
        <v>543394.03819798015</v>
      </c>
      <c r="Y83" s="4">
        <v>531728.25352556421</v>
      </c>
      <c r="Z83" s="4">
        <v>481166.36490811629</v>
      </c>
      <c r="AA83" s="4">
        <v>559468.04715092189</v>
      </c>
      <c r="AB83" s="4">
        <v>614165.98285639123</v>
      </c>
      <c r="AC83" s="4">
        <v>698766.80877114844</v>
      </c>
      <c r="AD83" s="4">
        <v>700091.45195304055</v>
      </c>
      <c r="AE83" s="4">
        <v>735671.24928856629</v>
      </c>
      <c r="AF83" s="4">
        <v>755351.7903645311</v>
      </c>
      <c r="AG83" s="4">
        <v>783034</v>
      </c>
      <c r="AH83" s="4">
        <v>1022584</v>
      </c>
      <c r="AI83" s="4">
        <v>787134</v>
      </c>
      <c r="AJ83" s="4">
        <v>809346</v>
      </c>
      <c r="AK83" s="4">
        <v>755572</v>
      </c>
    </row>
    <row r="84" spans="2:37">
      <c r="B84" t="s">
        <v>49</v>
      </c>
      <c r="C84" s="4">
        <f>SUM(C65:C83)</f>
        <v>92740194.57125321</v>
      </c>
      <c r="D84" s="4">
        <f t="shared" ref="D84:AK84" si="0">SUM(D65:D83)</f>
        <v>103093757.2423867</v>
      </c>
      <c r="E84" s="4">
        <f t="shared" si="0"/>
        <v>118971024.02879986</v>
      </c>
      <c r="F84" s="4">
        <f t="shared" si="0"/>
        <v>134636955.10766873</v>
      </c>
      <c r="G84" s="4">
        <f t="shared" si="0"/>
        <v>151630393.28773588</v>
      </c>
      <c r="H84" s="4">
        <f t="shared" si="0"/>
        <v>167577078.14800322</v>
      </c>
      <c r="I84" s="4">
        <f t="shared" si="0"/>
        <v>188704056.02908719</v>
      </c>
      <c r="J84" s="4">
        <f t="shared" si="0"/>
        <v>211829531.72463197</v>
      </c>
      <c r="K84" s="4">
        <f t="shared" si="0"/>
        <v>237068815.40166923</v>
      </c>
      <c r="L84" s="4">
        <f t="shared" si="0"/>
        <v>265532638.13251099</v>
      </c>
      <c r="M84" s="4">
        <f t="shared" si="0"/>
        <v>297386677.15237546</v>
      </c>
      <c r="N84" s="4">
        <f t="shared" si="0"/>
        <v>327206517.63301283</v>
      </c>
      <c r="O84" s="4">
        <f t="shared" si="0"/>
        <v>351179758.03717113</v>
      </c>
      <c r="P84" s="4">
        <f t="shared" si="0"/>
        <v>367927589.11578745</v>
      </c>
      <c r="Q84" s="4">
        <f t="shared" si="0"/>
        <v>389793642.58442456</v>
      </c>
      <c r="R84" s="4">
        <f t="shared" si="0"/>
        <v>420022317.68425894</v>
      </c>
      <c r="S84" s="4">
        <f t="shared" si="0"/>
        <v>444650092.1992051</v>
      </c>
      <c r="T84" s="4">
        <f t="shared" si="0"/>
        <v>472454074.6048072</v>
      </c>
      <c r="U84" s="4">
        <f t="shared" si="0"/>
        <v>502995545.42994916</v>
      </c>
      <c r="V84" s="4">
        <f t="shared" si="0"/>
        <v>535832072.48831457</v>
      </c>
      <c r="W84" s="4">
        <f t="shared" si="0"/>
        <v>580790533.24567819</v>
      </c>
      <c r="X84" s="4">
        <f t="shared" si="0"/>
        <v>630140944.78553796</v>
      </c>
      <c r="Y84" s="4">
        <f t="shared" si="0"/>
        <v>675669147.00266039</v>
      </c>
      <c r="Z84" s="4">
        <f t="shared" si="0"/>
        <v>723271379.8903079</v>
      </c>
      <c r="AA84" s="4">
        <f t="shared" si="0"/>
        <v>775229214.24569917</v>
      </c>
      <c r="AB84" s="4">
        <f t="shared" si="0"/>
        <v>835378127.94453406</v>
      </c>
      <c r="AC84" s="4">
        <f t="shared" si="0"/>
        <v>901546430.1707058</v>
      </c>
      <c r="AD84" s="4">
        <f t="shared" si="0"/>
        <v>973543674.82052267</v>
      </c>
      <c r="AE84" s="4">
        <f t="shared" si="0"/>
        <v>1028476995.6686049</v>
      </c>
      <c r="AF84" s="4">
        <f t="shared" si="0"/>
        <v>1005236146.8031296</v>
      </c>
      <c r="AG84" s="4">
        <f t="shared" si="0"/>
        <v>989913000</v>
      </c>
      <c r="AH84" s="4">
        <f t="shared" si="0"/>
        <v>983721000</v>
      </c>
      <c r="AI84" s="4">
        <f t="shared" si="0"/>
        <v>957140000</v>
      </c>
      <c r="AJ84" s="4">
        <f>SUM(AJ65:AJ83)</f>
        <v>941293000</v>
      </c>
      <c r="AK84" s="4">
        <f t="shared" si="0"/>
        <v>948309000</v>
      </c>
    </row>
    <row r="88" spans="2:37">
      <c r="B88" s="8" t="s">
        <v>54</v>
      </c>
    </row>
    <row r="89" spans="2:37">
      <c r="B89" t="s">
        <v>55</v>
      </c>
    </row>
    <row r="91" spans="2:37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3" spans="2:37">
      <c r="C93" s="3">
        <v>1980</v>
      </c>
      <c r="D93" s="3">
        <v>1981</v>
      </c>
      <c r="E93" s="3">
        <v>1982</v>
      </c>
      <c r="F93" s="3">
        <v>1983</v>
      </c>
      <c r="G93" s="3">
        <v>1984</v>
      </c>
      <c r="H93" s="3">
        <v>1985</v>
      </c>
      <c r="I93" s="3">
        <v>1986</v>
      </c>
      <c r="J93" s="3">
        <v>1987</v>
      </c>
      <c r="K93" s="3">
        <v>1988</v>
      </c>
      <c r="L93" s="3">
        <v>1989</v>
      </c>
      <c r="M93" s="3">
        <v>1990</v>
      </c>
      <c r="N93" s="3">
        <v>1991</v>
      </c>
      <c r="O93" s="3">
        <v>1992</v>
      </c>
      <c r="P93" s="3">
        <v>1993</v>
      </c>
      <c r="Q93" s="3">
        <v>1994</v>
      </c>
      <c r="R93" s="3">
        <v>1995</v>
      </c>
      <c r="S93" s="3" t="s">
        <v>42</v>
      </c>
      <c r="T93" s="3" t="s">
        <v>43</v>
      </c>
      <c r="U93" s="3" t="s">
        <v>44</v>
      </c>
      <c r="V93" s="3" t="s">
        <v>45</v>
      </c>
      <c r="W93" s="3" t="s">
        <v>46</v>
      </c>
      <c r="X93" s="3">
        <v>2001</v>
      </c>
      <c r="Y93" s="3">
        <v>2002</v>
      </c>
      <c r="Z93" s="3">
        <v>2003</v>
      </c>
      <c r="AA93" s="3">
        <v>2004</v>
      </c>
      <c r="AB93" s="9">
        <v>2005</v>
      </c>
      <c r="AC93" s="9">
        <v>2006</v>
      </c>
      <c r="AD93" s="9">
        <v>2007</v>
      </c>
      <c r="AE93" s="9">
        <v>2008</v>
      </c>
      <c r="AF93" s="9">
        <v>2009</v>
      </c>
      <c r="AG93" s="9">
        <v>2010</v>
      </c>
      <c r="AH93" s="9">
        <v>2011</v>
      </c>
      <c r="AI93" s="9">
        <v>2012</v>
      </c>
      <c r="AJ93" s="9">
        <v>2013</v>
      </c>
      <c r="AK93" s="9">
        <v>2014</v>
      </c>
    </row>
    <row r="94" spans="2:37">
      <c r="B94" t="s">
        <v>1</v>
      </c>
      <c r="C94" s="4">
        <v>56899238.479657717</v>
      </c>
      <c r="D94" s="4">
        <v>56630881.862087116</v>
      </c>
      <c r="E94" s="4">
        <v>58103560.451819614</v>
      </c>
      <c r="F94" s="4">
        <v>59980418.131928653</v>
      </c>
      <c r="G94" s="4">
        <v>61059908.182573497</v>
      </c>
      <c r="H94" s="4">
        <v>63974190.796701089</v>
      </c>
      <c r="I94" s="4">
        <v>65794191.523744531</v>
      </c>
      <c r="J94" s="4">
        <v>70954611.87950702</v>
      </c>
      <c r="K94" s="4">
        <v>74075040.090923458</v>
      </c>
      <c r="L94" s="4">
        <v>76929586.974458486</v>
      </c>
      <c r="M94" s="4">
        <v>82375874.401680321</v>
      </c>
      <c r="N94" s="4">
        <v>84921009.383360416</v>
      </c>
      <c r="O94" s="4">
        <v>84893960.554055855</v>
      </c>
      <c r="P94" s="4">
        <v>83437380.301405475</v>
      </c>
      <c r="Q94" s="4">
        <v>85256440.823834896</v>
      </c>
      <c r="R94" s="4">
        <v>86870337.031792313</v>
      </c>
      <c r="S94" s="4">
        <v>89187136.472300217</v>
      </c>
      <c r="T94" s="4">
        <v>93699450.122224808</v>
      </c>
      <c r="U94" s="4">
        <v>97083952.29004319</v>
      </c>
      <c r="V94" s="4">
        <v>100896000.12340078</v>
      </c>
      <c r="W94" s="4">
        <v>107144911.82576464</v>
      </c>
      <c r="X94" s="4">
        <v>111133123.59075819</v>
      </c>
      <c r="Y94" s="4">
        <v>115035488.60773055</v>
      </c>
      <c r="Z94" s="4">
        <v>119535090.5159428</v>
      </c>
      <c r="AA94" s="4">
        <v>123853907.16127363</v>
      </c>
      <c r="AB94" s="4">
        <v>128292481.21587552</v>
      </c>
      <c r="AC94" s="4">
        <v>133774545.3570067</v>
      </c>
      <c r="AD94" s="4">
        <v>139253465.86068109</v>
      </c>
      <c r="AE94" s="4">
        <v>140587434.74817419</v>
      </c>
      <c r="AF94" s="4">
        <v>135810762.55200303</v>
      </c>
      <c r="AG94" s="4">
        <v>133822688</v>
      </c>
      <c r="AH94" s="4">
        <v>133540954.38936341</v>
      </c>
      <c r="AI94" s="4">
        <v>129489079.16043361</v>
      </c>
      <c r="AJ94" s="4">
        <v>127135530.94309658</v>
      </c>
      <c r="AK94" s="4">
        <v>128523716.36137222</v>
      </c>
    </row>
    <row r="95" spans="2:37">
      <c r="B95" t="s">
        <v>2</v>
      </c>
      <c r="C95" s="4">
        <v>14887780.250741523</v>
      </c>
      <c r="D95" s="4">
        <v>14463709.099230396</v>
      </c>
      <c r="E95" s="4">
        <v>14723487.144428929</v>
      </c>
      <c r="F95" s="4">
        <v>15346428.508498162</v>
      </c>
      <c r="G95" s="4">
        <v>15685304.250090649</v>
      </c>
      <c r="H95" s="4">
        <v>15830117.890634462</v>
      </c>
      <c r="I95" s="4">
        <v>16018125.17092406</v>
      </c>
      <c r="J95" s="4">
        <v>16997501.044220969</v>
      </c>
      <c r="K95" s="4">
        <v>18587048.631022055</v>
      </c>
      <c r="L95" s="4">
        <v>19424968.742965907</v>
      </c>
      <c r="M95" s="4">
        <v>19931995.898572043</v>
      </c>
      <c r="N95" s="4">
        <v>20511652.182330184</v>
      </c>
      <c r="O95" s="4">
        <v>20542041.205028113</v>
      </c>
      <c r="P95" s="4">
        <v>20393427.7360924</v>
      </c>
      <c r="Q95" s="4">
        <v>20828287.982470475</v>
      </c>
      <c r="R95" s="4">
        <v>21132644.939606953</v>
      </c>
      <c r="S95" s="4">
        <v>21778241.507642921</v>
      </c>
      <c r="T95" s="4">
        <v>22602928.765817184</v>
      </c>
      <c r="U95" s="4">
        <v>23034543.446837429</v>
      </c>
      <c r="V95" s="4">
        <v>23550818.07544589</v>
      </c>
      <c r="W95" s="4">
        <v>24721583.984330762</v>
      </c>
      <c r="X95" s="4">
        <v>25463073.837697472</v>
      </c>
      <c r="Y95" s="4">
        <v>26468715.015076492</v>
      </c>
      <c r="Z95" s="4">
        <v>27281077.141046658</v>
      </c>
      <c r="AA95" s="4">
        <v>28080691.638381343</v>
      </c>
      <c r="AB95" s="4">
        <v>29079411.794674668</v>
      </c>
      <c r="AC95" s="4">
        <v>30371443.252932657</v>
      </c>
      <c r="AD95" s="4">
        <v>31944430.716916867</v>
      </c>
      <c r="AE95" s="4">
        <v>32423080.768824991</v>
      </c>
      <c r="AF95" s="4">
        <v>31290852.467987556</v>
      </c>
      <c r="AG95" s="4">
        <v>31509813</v>
      </c>
      <c r="AH95" s="4">
        <v>31070777.030717935</v>
      </c>
      <c r="AI95" s="4">
        <v>29768333.336542331</v>
      </c>
      <c r="AJ95" s="4">
        <v>29809198.828489903</v>
      </c>
      <c r="AK95" s="4">
        <v>30254489.765252173</v>
      </c>
    </row>
    <row r="96" spans="2:37">
      <c r="B96" t="s">
        <v>3</v>
      </c>
      <c r="C96" s="4">
        <v>13566182.324931398</v>
      </c>
      <c r="D96" s="4">
        <v>13440692.392336208</v>
      </c>
      <c r="E96" s="4">
        <v>13603445.691788185</v>
      </c>
      <c r="F96" s="4">
        <v>13456599.875261329</v>
      </c>
      <c r="G96" s="4">
        <v>13569291.995715927</v>
      </c>
      <c r="H96" s="4">
        <v>14267535.256150419</v>
      </c>
      <c r="I96" s="4">
        <v>13743397.997893792</v>
      </c>
      <c r="J96" s="4">
        <v>13827908.831394555</v>
      </c>
      <c r="K96" s="4">
        <v>14861469.608109141</v>
      </c>
      <c r="L96" s="4">
        <v>15141662.267593913</v>
      </c>
      <c r="M96" s="4">
        <v>15269457.269574719</v>
      </c>
      <c r="N96" s="4">
        <v>15455414.238825008</v>
      </c>
      <c r="O96" s="4">
        <v>15530086.149885643</v>
      </c>
      <c r="P96" s="4">
        <v>15326915.084856004</v>
      </c>
      <c r="Q96" s="4">
        <v>15367772.299768474</v>
      </c>
      <c r="R96" s="4">
        <v>15625508.944008548</v>
      </c>
      <c r="S96" s="4">
        <v>15854107.916247401</v>
      </c>
      <c r="T96" s="4">
        <v>16210422.76414543</v>
      </c>
      <c r="U96" s="4">
        <v>16825109.451793879</v>
      </c>
      <c r="V96" s="4">
        <v>16843060.085002929</v>
      </c>
      <c r="W96" s="4">
        <v>17521148.590799995</v>
      </c>
      <c r="X96" s="4">
        <v>18143737.418646134</v>
      </c>
      <c r="Y96" s="4">
        <v>18526922.465700675</v>
      </c>
      <c r="Z96" s="4">
        <v>18933489.517386761</v>
      </c>
      <c r="AA96" s="4">
        <v>19329237.1736474</v>
      </c>
      <c r="AB96" s="4">
        <v>19914606.436796173</v>
      </c>
      <c r="AC96" s="4">
        <v>20815720.042115647</v>
      </c>
      <c r="AD96" s="4">
        <v>21619039.455635265</v>
      </c>
      <c r="AE96" s="4">
        <v>21944161.571850002</v>
      </c>
      <c r="AF96" s="4">
        <v>20894485.311683971</v>
      </c>
      <c r="AG96" s="4">
        <v>20943404</v>
      </c>
      <c r="AH96" s="4">
        <v>20747407.641123831</v>
      </c>
      <c r="AI96" s="4">
        <v>19911565.044109046</v>
      </c>
      <c r="AJ96" s="4">
        <v>19206772.069318246</v>
      </c>
      <c r="AK96" s="4">
        <v>19312676.98019401</v>
      </c>
    </row>
    <row r="97" spans="2:37">
      <c r="B97" t="s">
        <v>4</v>
      </c>
      <c r="C97" s="4">
        <v>10618007.519273181</v>
      </c>
      <c r="D97" s="4">
        <v>10989565.026910009</v>
      </c>
      <c r="E97" s="4">
        <v>11353918.845924638</v>
      </c>
      <c r="F97" s="4">
        <v>11797374.795787897</v>
      </c>
      <c r="G97" s="4">
        <v>12267974.887865514</v>
      </c>
      <c r="H97" s="4">
        <v>13579722.300461147</v>
      </c>
      <c r="I97" s="4">
        <v>13344485.40058093</v>
      </c>
      <c r="J97" s="4">
        <v>13869054.807038223</v>
      </c>
      <c r="K97" s="4">
        <v>14474469.64481023</v>
      </c>
      <c r="L97" s="4">
        <v>14687981.495918147</v>
      </c>
      <c r="M97" s="4">
        <v>15370932.173790721</v>
      </c>
      <c r="N97" s="4">
        <v>15838310.711889407</v>
      </c>
      <c r="O97" s="4">
        <v>15995430.25419414</v>
      </c>
      <c r="P97" s="4">
        <v>15902520.39344451</v>
      </c>
      <c r="Q97" s="4">
        <v>16469704.198973218</v>
      </c>
      <c r="R97" s="4">
        <v>16855475.790017147</v>
      </c>
      <c r="S97" s="4">
        <v>17447437.561383277</v>
      </c>
      <c r="T97" s="4">
        <v>18604045.805136263</v>
      </c>
      <c r="U97" s="4">
        <v>19153574.758884333</v>
      </c>
      <c r="V97" s="4">
        <v>20141878.070227563</v>
      </c>
      <c r="W97" s="4">
        <v>20865854.922667943</v>
      </c>
      <c r="X97" s="4">
        <v>21441666.135703117</v>
      </c>
      <c r="Y97" s="4">
        <v>21488823.65980931</v>
      </c>
      <c r="Z97" s="4">
        <v>21784814.613511201</v>
      </c>
      <c r="AA97" s="4">
        <v>22303706.111105751</v>
      </c>
      <c r="AB97" s="4">
        <v>23065060.896852229</v>
      </c>
      <c r="AC97" s="4">
        <v>23872727.381191429</v>
      </c>
      <c r="AD97" s="4">
        <v>24818051.089619093</v>
      </c>
      <c r="AE97" s="4">
        <v>25240208.995888658</v>
      </c>
      <c r="AF97" s="4">
        <v>24242981.057343714</v>
      </c>
      <c r="AG97" s="4">
        <v>23989288</v>
      </c>
      <c r="AH97" s="4">
        <v>24028054.73031193</v>
      </c>
      <c r="AI97" s="4">
        <v>23832816.832400881</v>
      </c>
      <c r="AJ97" s="4">
        <v>23483476.698001504</v>
      </c>
      <c r="AK97" s="4">
        <v>23773804.945487585</v>
      </c>
    </row>
    <row r="98" spans="2:37">
      <c r="B98" t="s">
        <v>5</v>
      </c>
      <c r="C98" s="4">
        <v>18216627.918580752</v>
      </c>
      <c r="D98" s="4">
        <v>18232580.968524311</v>
      </c>
      <c r="E98" s="4">
        <v>18185041.669991542</v>
      </c>
      <c r="F98" s="4">
        <v>19034435.313656025</v>
      </c>
      <c r="G98" s="4">
        <v>19071610.362041313</v>
      </c>
      <c r="H98" s="4">
        <v>19135721.404321495</v>
      </c>
      <c r="I98" s="4">
        <v>19832719.585962571</v>
      </c>
      <c r="J98" s="4">
        <v>20895772.453937508</v>
      </c>
      <c r="K98" s="4">
        <v>22329842.240450025</v>
      </c>
      <c r="L98" s="4">
        <v>22571358.842491284</v>
      </c>
      <c r="M98" s="4">
        <v>22727140.875965405</v>
      </c>
      <c r="N98" s="4">
        <v>22983554.323300451</v>
      </c>
      <c r="O98" s="4">
        <v>23617913.519581299</v>
      </c>
      <c r="P98" s="4">
        <v>23771916.39985368</v>
      </c>
      <c r="Q98" s="4">
        <v>24507060.008938842</v>
      </c>
      <c r="R98" s="4">
        <v>25224064.883693099</v>
      </c>
      <c r="S98" s="4">
        <v>25830144.818868585</v>
      </c>
      <c r="T98" s="4">
        <v>26890606.118948065</v>
      </c>
      <c r="U98" s="4">
        <v>28365817.498399604</v>
      </c>
      <c r="V98" s="4">
        <v>30181519.813252915</v>
      </c>
      <c r="W98" s="4">
        <v>31184441.26774561</v>
      </c>
      <c r="X98" s="4">
        <v>32720780.746243488</v>
      </c>
      <c r="Y98" s="4">
        <v>33323130.305233844</v>
      </c>
      <c r="Z98" s="4">
        <v>34519164.728706062</v>
      </c>
      <c r="AA98" s="4">
        <v>35325564.994876273</v>
      </c>
      <c r="AB98" s="4">
        <v>36409963.386497088</v>
      </c>
      <c r="AC98" s="4">
        <v>37560789.848133788</v>
      </c>
      <c r="AD98" s="4">
        <v>38943580.081520528</v>
      </c>
      <c r="AE98" s="4">
        <v>39150501.570638523</v>
      </c>
      <c r="AF98" s="4">
        <v>37452441.333578289</v>
      </c>
      <c r="AG98" s="4">
        <v>37776044</v>
      </c>
      <c r="AH98" s="4">
        <v>37567509.656312458</v>
      </c>
      <c r="AI98" s="4">
        <v>36893298.929665633</v>
      </c>
      <c r="AJ98" s="4">
        <v>36622508.163644403</v>
      </c>
      <c r="AK98" s="4">
        <v>37270434.883324146</v>
      </c>
    </row>
    <row r="99" spans="2:37">
      <c r="B99" t="s">
        <v>6</v>
      </c>
      <c r="C99" s="4">
        <v>6409679.9798209611</v>
      </c>
      <c r="D99" s="4">
        <v>6556948.800037018</v>
      </c>
      <c r="E99" s="4">
        <v>6356032.7978035873</v>
      </c>
      <c r="F99" s="4">
        <v>6447382.8932702616</v>
      </c>
      <c r="G99" s="4">
        <v>6516924.6144070663</v>
      </c>
      <c r="H99" s="4">
        <v>6420423.0409901133</v>
      </c>
      <c r="I99" s="4">
        <v>6243779.2062261822</v>
      </c>
      <c r="J99" s="4">
        <v>6604730.3202309599</v>
      </c>
      <c r="K99" s="4">
        <v>7244371.4574241182</v>
      </c>
      <c r="L99" s="4">
        <v>7650299.0400836514</v>
      </c>
      <c r="M99" s="4">
        <v>7754451.180831424</v>
      </c>
      <c r="N99" s="4">
        <v>7850237.6060101083</v>
      </c>
      <c r="O99" s="4">
        <v>8019942.7555756075</v>
      </c>
      <c r="P99" s="4">
        <v>7778848.6750241295</v>
      </c>
      <c r="Q99" s="4">
        <v>7950205.2493930254</v>
      </c>
      <c r="R99" s="4">
        <v>8157359.4871011479</v>
      </c>
      <c r="S99" s="4">
        <v>8256889.9296124522</v>
      </c>
      <c r="T99" s="4">
        <v>8520680.5666257329</v>
      </c>
      <c r="U99" s="4">
        <v>8906580.4942274448</v>
      </c>
      <c r="V99" s="4">
        <v>9254685.2994929329</v>
      </c>
      <c r="W99" s="4">
        <v>9699103.9910744429</v>
      </c>
      <c r="X99" s="4">
        <v>10146655.724173646</v>
      </c>
      <c r="Y99" s="4">
        <v>10471289.635865521</v>
      </c>
      <c r="Z99" s="4">
        <v>10639474.305683486</v>
      </c>
      <c r="AA99" s="4">
        <v>10913845.5854042</v>
      </c>
      <c r="AB99" s="4">
        <v>11267607.838988539</v>
      </c>
      <c r="AC99" s="4">
        <v>11678111.283702007</v>
      </c>
      <c r="AD99" s="4">
        <v>12110204.845866835</v>
      </c>
      <c r="AE99" s="4">
        <v>12237299.183871035</v>
      </c>
      <c r="AF99" s="4">
        <v>11780321.258254874</v>
      </c>
      <c r="AG99" s="4">
        <v>11746452</v>
      </c>
      <c r="AH99" s="4">
        <v>11496515.434173426</v>
      </c>
      <c r="AI99" s="4">
        <v>11197436.209331382</v>
      </c>
      <c r="AJ99" s="4">
        <v>10794250.877694329</v>
      </c>
      <c r="AK99" s="4">
        <v>10910931.379232548</v>
      </c>
    </row>
    <row r="100" spans="2:37">
      <c r="B100" t="s">
        <v>7</v>
      </c>
      <c r="C100" s="4">
        <v>26547365.554907549</v>
      </c>
      <c r="D100" s="4">
        <v>25653923.610862829</v>
      </c>
      <c r="E100" s="4">
        <v>26862794.783579323</v>
      </c>
      <c r="F100" s="4">
        <v>27234492.249239303</v>
      </c>
      <c r="G100" s="4">
        <v>28027455.49676092</v>
      </c>
      <c r="H100" s="4">
        <v>29510505.4115154</v>
      </c>
      <c r="I100" s="4">
        <v>29490742.903071202</v>
      </c>
      <c r="J100" s="4">
        <v>30866681.616022278</v>
      </c>
      <c r="K100" s="4">
        <v>32175952.620892141</v>
      </c>
      <c r="L100" s="4">
        <v>33051100.732592043</v>
      </c>
      <c r="M100" s="4">
        <v>33491060.020175885</v>
      </c>
      <c r="N100" s="4">
        <v>34311914.094723888</v>
      </c>
      <c r="O100" s="4">
        <v>34573161.596090719</v>
      </c>
      <c r="P100" s="4">
        <v>35278408.239298083</v>
      </c>
      <c r="Q100" s="4">
        <v>35480013.833286121</v>
      </c>
      <c r="R100" s="4">
        <v>36969220.02233313</v>
      </c>
      <c r="S100" s="4">
        <v>37497904.098325163</v>
      </c>
      <c r="T100" s="4">
        <v>37964842.524922378</v>
      </c>
      <c r="U100" s="4">
        <v>38749378.237755187</v>
      </c>
      <c r="V100" s="4">
        <v>39986368.905040272</v>
      </c>
      <c r="W100" s="4">
        <v>41425894.792036146</v>
      </c>
      <c r="X100" s="4">
        <v>42470762.129148476</v>
      </c>
      <c r="Y100" s="4">
        <v>43755084.371420056</v>
      </c>
      <c r="Z100" s="4">
        <v>44979398.877299294</v>
      </c>
      <c r="AA100" s="4">
        <v>46249018.664108627</v>
      </c>
      <c r="AB100" s="4">
        <v>47629084.653088249</v>
      </c>
      <c r="AC100" s="4">
        <v>49452019.445763908</v>
      </c>
      <c r="AD100" s="4">
        <v>51538353.597628608</v>
      </c>
      <c r="AE100" s="4">
        <v>52014762.440586649</v>
      </c>
      <c r="AF100" s="4">
        <v>50634560.926785246</v>
      </c>
      <c r="AG100" s="4">
        <v>50880802</v>
      </c>
      <c r="AH100" s="4">
        <v>50758106.595360301</v>
      </c>
      <c r="AI100" s="4">
        <v>49023552.341756634</v>
      </c>
      <c r="AJ100" s="4">
        <v>47783402.326068565</v>
      </c>
      <c r="AK100" s="4">
        <v>48289182.192896515</v>
      </c>
    </row>
    <row r="101" spans="2:37">
      <c r="B101" t="s">
        <v>8</v>
      </c>
      <c r="C101" s="4">
        <v>14416021.283613095</v>
      </c>
      <c r="D101" s="4">
        <v>14244789.208963171</v>
      </c>
      <c r="E101" s="4">
        <v>14339995.858085781</v>
      </c>
      <c r="F101" s="4">
        <v>14438858.429899322</v>
      </c>
      <c r="G101" s="4">
        <v>14699582.468776917</v>
      </c>
      <c r="H101" s="4">
        <v>16157643.898905909</v>
      </c>
      <c r="I101" s="4">
        <v>16070067.50155429</v>
      </c>
      <c r="J101" s="4">
        <v>17665825.524405468</v>
      </c>
      <c r="K101" s="4">
        <v>19131083.933784205</v>
      </c>
      <c r="L101" s="4">
        <v>20340297.842013165</v>
      </c>
      <c r="M101" s="4">
        <v>21131092.718316812</v>
      </c>
      <c r="N101" s="4">
        <v>21784920.976406105</v>
      </c>
      <c r="O101" s="4">
        <v>22271010.265837729</v>
      </c>
      <c r="P101" s="4">
        <v>21931323.19144547</v>
      </c>
      <c r="Q101" s="4">
        <v>22211476.637601763</v>
      </c>
      <c r="R101" s="4">
        <v>22618477.260332782</v>
      </c>
      <c r="S101" s="4">
        <v>23563883.983124845</v>
      </c>
      <c r="T101" s="4">
        <v>24395954.380798932</v>
      </c>
      <c r="U101" s="4">
        <v>25473672.790992714</v>
      </c>
      <c r="V101" s="4">
        <v>26075296.197806459</v>
      </c>
      <c r="W101" s="4">
        <v>27323513.718362629</v>
      </c>
      <c r="X101" s="4">
        <v>28322163.483928896</v>
      </c>
      <c r="Y101" s="4">
        <v>29451730.711672325</v>
      </c>
      <c r="Z101" s="4">
        <v>30531935.425182976</v>
      </c>
      <c r="AA101" s="4">
        <v>31634331.450673692</v>
      </c>
      <c r="AB101" s="4">
        <v>32808712.026973028</v>
      </c>
      <c r="AC101" s="4">
        <v>34509456.763695613</v>
      </c>
      <c r="AD101" s="4">
        <v>36536373.226902969</v>
      </c>
      <c r="AE101" s="4">
        <v>37407592.767783366</v>
      </c>
      <c r="AF101" s="4">
        <v>36168741.226512298</v>
      </c>
      <c r="AG101" s="4">
        <v>35927303</v>
      </c>
      <c r="AH101" s="4">
        <v>35390499.016556427</v>
      </c>
      <c r="AI101" s="4">
        <v>33702397.668172516</v>
      </c>
      <c r="AJ101" s="4">
        <v>33608705.217416197</v>
      </c>
      <c r="AK101" s="4">
        <v>33718104.450484648</v>
      </c>
    </row>
    <row r="102" spans="2:37">
      <c r="B102" t="s">
        <v>9</v>
      </c>
      <c r="C102" s="4">
        <v>82503214.572157815</v>
      </c>
      <c r="D102" s="4">
        <v>81367139.72780709</v>
      </c>
      <c r="E102" s="4">
        <v>80846320.841585323</v>
      </c>
      <c r="F102" s="4">
        <v>81352058.171032876</v>
      </c>
      <c r="G102" s="4">
        <v>83342816.683536544</v>
      </c>
      <c r="H102" s="4">
        <v>83482807.372951165</v>
      </c>
      <c r="I102" s="4">
        <v>89348653.440219849</v>
      </c>
      <c r="J102" s="4">
        <v>96046098.412302226</v>
      </c>
      <c r="K102" s="4">
        <v>102829826.37050782</v>
      </c>
      <c r="L102" s="4">
        <v>109832707.79719287</v>
      </c>
      <c r="M102" s="4">
        <v>114153799.33024089</v>
      </c>
      <c r="N102" s="4">
        <v>118082996.09386778</v>
      </c>
      <c r="O102" s="4">
        <v>119828756.13694006</v>
      </c>
      <c r="P102" s="4">
        <v>118485152.16725437</v>
      </c>
      <c r="Q102" s="4">
        <v>122483914.90585364</v>
      </c>
      <c r="R102" s="4">
        <v>126989373.85196371</v>
      </c>
      <c r="S102" s="4">
        <v>130437558.34788215</v>
      </c>
      <c r="T102" s="4">
        <v>134481346.61497667</v>
      </c>
      <c r="U102" s="4">
        <v>138820042.35973075</v>
      </c>
      <c r="V102" s="4">
        <v>144842056.8492997</v>
      </c>
      <c r="W102" s="4">
        <v>150690367.43380705</v>
      </c>
      <c r="X102" s="4">
        <v>156608334.21445489</v>
      </c>
      <c r="Y102" s="4">
        <v>160602078.34057513</v>
      </c>
      <c r="Z102" s="4">
        <v>165069203.399499</v>
      </c>
      <c r="AA102" s="4">
        <v>170571499.67950436</v>
      </c>
      <c r="AB102" s="4">
        <v>175932855.66532615</v>
      </c>
      <c r="AC102" s="4">
        <v>182961667.87322754</v>
      </c>
      <c r="AD102" s="4">
        <v>189919889.53968021</v>
      </c>
      <c r="AE102" s="4">
        <v>191305119.53101149</v>
      </c>
      <c r="AF102" s="4">
        <v>184770997.78596419</v>
      </c>
      <c r="AG102" s="4">
        <v>186206624</v>
      </c>
      <c r="AH102" s="4">
        <v>183309103.50862095</v>
      </c>
      <c r="AI102" s="4">
        <v>178974975.28744662</v>
      </c>
      <c r="AJ102" s="4">
        <v>176734313.83813068</v>
      </c>
      <c r="AK102" s="4">
        <v>179707791.27718586</v>
      </c>
    </row>
    <row r="103" spans="2:37">
      <c r="B103" t="s">
        <v>10</v>
      </c>
      <c r="C103" s="4">
        <v>43142771.611984275</v>
      </c>
      <c r="D103" s="4">
        <v>43731476.907938212</v>
      </c>
      <c r="E103" s="4">
        <v>43524080.360774569</v>
      </c>
      <c r="F103" s="4">
        <v>44886090.785010032</v>
      </c>
      <c r="G103" s="4">
        <v>46314065.377828486</v>
      </c>
      <c r="H103" s="4">
        <v>47922833.560755633</v>
      </c>
      <c r="I103" s="4">
        <v>47948638.377131671</v>
      </c>
      <c r="J103" s="4">
        <v>50845884.096869163</v>
      </c>
      <c r="K103" s="4">
        <v>53069223.675095223</v>
      </c>
      <c r="L103" s="4">
        <v>55896066.211738572</v>
      </c>
      <c r="M103" s="4">
        <v>58555712.232347071</v>
      </c>
      <c r="N103" s="4">
        <v>60293214.730771385</v>
      </c>
      <c r="O103" s="4">
        <v>60856122.361758888</v>
      </c>
      <c r="P103" s="4">
        <v>59904238.957914665</v>
      </c>
      <c r="Q103" s="4">
        <v>60984650.994797476</v>
      </c>
      <c r="R103" s="4">
        <v>62158031.93019557</v>
      </c>
      <c r="S103" s="4">
        <v>63351137.309055932</v>
      </c>
      <c r="T103" s="4">
        <v>66785657.581210755</v>
      </c>
      <c r="U103" s="4">
        <v>70350450.927871808</v>
      </c>
      <c r="V103" s="4">
        <v>73395097.257078171</v>
      </c>
      <c r="W103" s="4">
        <v>77626262.900472194</v>
      </c>
      <c r="X103" s="4">
        <v>81315516.110509679</v>
      </c>
      <c r="Y103" s="4">
        <v>83702458.413494006</v>
      </c>
      <c r="Z103" s="4">
        <v>85770555.869782165</v>
      </c>
      <c r="AA103" s="4">
        <v>88553786.809413791</v>
      </c>
      <c r="AB103" s="4">
        <v>91595850.758364722</v>
      </c>
      <c r="AC103" s="4">
        <v>95427590.052992523</v>
      </c>
      <c r="AD103" s="4">
        <v>98993440.110366732</v>
      </c>
      <c r="AE103" s="4">
        <v>100095723.61706556</v>
      </c>
      <c r="AF103" s="4">
        <v>94328122.066168293</v>
      </c>
      <c r="AG103" s="4">
        <v>93714086</v>
      </c>
      <c r="AH103" s="4">
        <v>92302508.302171275</v>
      </c>
      <c r="AI103" s="4">
        <v>89140355.107605487</v>
      </c>
      <c r="AJ103" s="4">
        <v>88044874.577112436</v>
      </c>
      <c r="AK103" s="4">
        <v>89784965.942024946</v>
      </c>
    </row>
    <row r="104" spans="2:37">
      <c r="B104" t="s">
        <v>11</v>
      </c>
      <c r="C104" s="4">
        <v>6753934.9749906026</v>
      </c>
      <c r="D104" s="4">
        <v>6564334.7196788378</v>
      </c>
      <c r="E104" s="4">
        <v>6658601.5966224121</v>
      </c>
      <c r="F104" s="4">
        <v>6846944.9767642496</v>
      </c>
      <c r="G104" s="4">
        <v>8058031.1154074604</v>
      </c>
      <c r="H104" s="4">
        <v>8404349.8239289541</v>
      </c>
      <c r="I104" s="4">
        <v>8145968.8044925053</v>
      </c>
      <c r="J104" s="4">
        <v>8772041.7107678</v>
      </c>
      <c r="K104" s="4">
        <v>9535679.4421993848</v>
      </c>
      <c r="L104" s="4">
        <v>9681309.6252728701</v>
      </c>
      <c r="M104" s="4">
        <v>9962976.3057228904</v>
      </c>
      <c r="N104" s="4">
        <v>10383053.032656195</v>
      </c>
      <c r="O104" s="4">
        <v>10606741.510714611</v>
      </c>
      <c r="P104" s="4">
        <v>10456516.392054485</v>
      </c>
      <c r="Q104" s="4">
        <v>10629169.377140332</v>
      </c>
      <c r="R104" s="4">
        <v>10452565.382271947</v>
      </c>
      <c r="S104" s="4">
        <v>10778501.948188383</v>
      </c>
      <c r="T104" s="4">
        <v>11168068.197240202</v>
      </c>
      <c r="U104" s="4">
        <v>11560760.574012475</v>
      </c>
      <c r="V104" s="4">
        <v>12126589.255326306</v>
      </c>
      <c r="W104" s="4">
        <v>12788451.631392142</v>
      </c>
      <c r="X104" s="4">
        <v>13178582.758774444</v>
      </c>
      <c r="Y104" s="4">
        <v>13662129.50494886</v>
      </c>
      <c r="Z104" s="4">
        <v>14117986.57044567</v>
      </c>
      <c r="AA104" s="4">
        <v>14584663.869840134</v>
      </c>
      <c r="AB104" s="4">
        <v>15119531.895532478</v>
      </c>
      <c r="AC104" s="4">
        <v>15769761.781602034</v>
      </c>
      <c r="AD104" s="4">
        <v>16537072.30840916</v>
      </c>
      <c r="AE104" s="4">
        <v>16907571.350427717</v>
      </c>
      <c r="AF104" s="4">
        <v>16444747.587120065</v>
      </c>
      <c r="AG104" s="4">
        <v>16509083</v>
      </c>
      <c r="AH104" s="4">
        <v>16311086.656954488</v>
      </c>
      <c r="AI104" s="4">
        <v>15745654.915947622</v>
      </c>
      <c r="AJ104" s="4">
        <v>15634091.13636132</v>
      </c>
      <c r="AK104" s="4">
        <v>15842243.985144908</v>
      </c>
    </row>
    <row r="105" spans="2:37">
      <c r="B105" t="s">
        <v>12</v>
      </c>
      <c r="C105" s="4">
        <v>26400343.090920601</v>
      </c>
      <c r="D105" s="4">
        <v>27005983.764186755</v>
      </c>
      <c r="E105" s="4">
        <v>27192514.291588672</v>
      </c>
      <c r="F105" s="4">
        <v>26649624.103472285</v>
      </c>
      <c r="G105" s="4">
        <v>27338448.941655468</v>
      </c>
      <c r="H105" s="4">
        <v>27751453.550883252</v>
      </c>
      <c r="I105" s="4">
        <v>27737865.799814168</v>
      </c>
      <c r="J105" s="4">
        <v>28946966.941832434</v>
      </c>
      <c r="K105" s="4">
        <v>30930204.497603565</v>
      </c>
      <c r="L105" s="4">
        <v>31974075.840201423</v>
      </c>
      <c r="M105" s="4">
        <v>32513297.907289404</v>
      </c>
      <c r="N105" s="4">
        <v>33424344.061125983</v>
      </c>
      <c r="O105" s="4">
        <v>33978803.384943992</v>
      </c>
      <c r="P105" s="4">
        <v>33911354.243897721</v>
      </c>
      <c r="Q105" s="4">
        <v>34370664.035684623</v>
      </c>
      <c r="R105" s="4">
        <v>35916274.65405383</v>
      </c>
      <c r="S105" s="4">
        <v>36585830.093372561</v>
      </c>
      <c r="T105" s="4">
        <v>37641608.467417158</v>
      </c>
      <c r="U105" s="4">
        <v>38664159.222720802</v>
      </c>
      <c r="V105" s="4">
        <v>40209381.636500277</v>
      </c>
      <c r="W105" s="4">
        <v>41445921.384818569</v>
      </c>
      <c r="X105" s="4">
        <v>42674797.041626856</v>
      </c>
      <c r="Y105" s="4">
        <v>43714669.522810087</v>
      </c>
      <c r="Z105" s="4">
        <v>44808446.132625923</v>
      </c>
      <c r="AA105" s="4">
        <v>46391031.955084845</v>
      </c>
      <c r="AB105" s="4">
        <v>47939734.820654638</v>
      </c>
      <c r="AC105" s="4">
        <v>50119688.910439037</v>
      </c>
      <c r="AD105" s="4">
        <v>52438230.084815532</v>
      </c>
      <c r="AE105" s="4">
        <v>53605762.084970467</v>
      </c>
      <c r="AF105" s="4">
        <v>51892817.973377064</v>
      </c>
      <c r="AG105" s="4">
        <v>52224332</v>
      </c>
      <c r="AH105" s="4">
        <v>51329931.491375215</v>
      </c>
      <c r="AI105" s="4">
        <v>49972408.44831261</v>
      </c>
      <c r="AJ105" s="4">
        <v>49200967.769386917</v>
      </c>
      <c r="AK105" s="4">
        <v>49439941.465851329</v>
      </c>
    </row>
    <row r="106" spans="2:37">
      <c r="B106" t="s">
        <v>13</v>
      </c>
      <c r="C106" s="4">
        <v>69251685.674737692</v>
      </c>
      <c r="D106" s="4">
        <v>68793030.018429339</v>
      </c>
      <c r="E106" s="4">
        <v>71304172.239905059</v>
      </c>
      <c r="F106" s="4">
        <v>73487039.334764123</v>
      </c>
      <c r="G106" s="4">
        <v>74098583.429751396</v>
      </c>
      <c r="H106" s="4">
        <v>74678310.817557395</v>
      </c>
      <c r="I106" s="4">
        <v>80971302.923988551</v>
      </c>
      <c r="J106" s="4">
        <v>85941639.548169792</v>
      </c>
      <c r="K106" s="4">
        <v>90332088.254679814</v>
      </c>
      <c r="L106" s="4">
        <v>95381858.415405795</v>
      </c>
      <c r="M106" s="4">
        <v>100529672.07792017</v>
      </c>
      <c r="N106" s="4">
        <v>103788338.72857822</v>
      </c>
      <c r="O106" s="4">
        <v>104875455.06043774</v>
      </c>
      <c r="P106" s="4">
        <v>104969725.92849515</v>
      </c>
      <c r="Q106" s="4">
        <v>107946374.27294308</v>
      </c>
      <c r="R106" s="4">
        <v>111507054.69830044</v>
      </c>
      <c r="S106" s="4">
        <v>114237150.96608603</v>
      </c>
      <c r="T106" s="4">
        <v>119503941.41608867</v>
      </c>
      <c r="U106" s="4">
        <v>127120362.13367741</v>
      </c>
      <c r="V106" s="4">
        <v>133063285.39652908</v>
      </c>
      <c r="W106" s="4">
        <v>140224539.11875334</v>
      </c>
      <c r="X106" s="4">
        <v>146278794.8721686</v>
      </c>
      <c r="Y106" s="4">
        <v>150248770.64974374</v>
      </c>
      <c r="Z106" s="4">
        <v>154631479.49675107</v>
      </c>
      <c r="AA106" s="4">
        <v>160396945.07952526</v>
      </c>
      <c r="AB106" s="4">
        <v>167211499.84092793</v>
      </c>
      <c r="AC106" s="4">
        <v>174882066.85443434</v>
      </c>
      <c r="AD106" s="4">
        <v>182133277.80907908</v>
      </c>
      <c r="AE106" s="4">
        <v>184886399.69712228</v>
      </c>
      <c r="AF106" s="4">
        <v>181108346.01366696</v>
      </c>
      <c r="AG106" s="4">
        <v>181283411</v>
      </c>
      <c r="AH106" s="4">
        <v>183189830.4873949</v>
      </c>
      <c r="AI106" s="4">
        <v>181833634.27581677</v>
      </c>
      <c r="AJ106" s="4">
        <v>178528916.9867835</v>
      </c>
      <c r="AK106" s="4">
        <v>181523019.72415745</v>
      </c>
    </row>
    <row r="107" spans="2:37">
      <c r="B107" t="s">
        <v>14</v>
      </c>
      <c r="C107" s="4">
        <v>9947527.0827062372</v>
      </c>
      <c r="D107" s="4">
        <v>9442184.3198638484</v>
      </c>
      <c r="E107" s="4">
        <v>9725109.8698965535</v>
      </c>
      <c r="F107" s="4">
        <v>10588857.429810153</v>
      </c>
      <c r="G107" s="4">
        <v>10949100.052143857</v>
      </c>
      <c r="H107" s="4">
        <v>11002326.039204722</v>
      </c>
      <c r="I107" s="4">
        <v>12276973.565792959</v>
      </c>
      <c r="J107" s="4">
        <v>12931217.982562771</v>
      </c>
      <c r="K107" s="4">
        <v>13234640.525649372</v>
      </c>
      <c r="L107" s="4">
        <v>13873785.37579502</v>
      </c>
      <c r="M107" s="4">
        <v>14865480.758828133</v>
      </c>
      <c r="N107" s="4">
        <v>15179079.896877768</v>
      </c>
      <c r="O107" s="4">
        <v>15322564.178424355</v>
      </c>
      <c r="P107" s="4">
        <v>14922303.167387597</v>
      </c>
      <c r="Q107" s="4">
        <v>15278337.535724875</v>
      </c>
      <c r="R107" s="4">
        <v>15453046.710770288</v>
      </c>
      <c r="S107" s="4">
        <v>15979194.865373105</v>
      </c>
      <c r="T107" s="4">
        <v>16998016.534942698</v>
      </c>
      <c r="U107" s="4">
        <v>17933710.85101416</v>
      </c>
      <c r="V107" s="4">
        <v>18686648.549052078</v>
      </c>
      <c r="W107" s="4">
        <v>19838628.75942738</v>
      </c>
      <c r="X107" s="4">
        <v>20748996.914714999</v>
      </c>
      <c r="Y107" s="4">
        <v>21599385.145019758</v>
      </c>
      <c r="Z107" s="4">
        <v>22449535.140653841</v>
      </c>
      <c r="AA107" s="4">
        <v>23147639.819206387</v>
      </c>
      <c r="AB107" s="4">
        <v>24186272.317741401</v>
      </c>
      <c r="AC107" s="4">
        <v>25266239.407931637</v>
      </c>
      <c r="AD107" s="4">
        <v>26441841.838422507</v>
      </c>
      <c r="AE107" s="4">
        <v>26951719.101401038</v>
      </c>
      <c r="AF107" s="4">
        <v>25713219.57197158</v>
      </c>
      <c r="AG107" s="4">
        <v>25628517</v>
      </c>
      <c r="AH107" s="4">
        <v>25364854.176106028</v>
      </c>
      <c r="AI107" s="4">
        <v>24697315.859000966</v>
      </c>
      <c r="AJ107" s="4">
        <v>24438663.204088841</v>
      </c>
      <c r="AK107" s="4">
        <v>24878761.848380744</v>
      </c>
    </row>
    <row r="108" spans="2:37">
      <c r="B108" t="s">
        <v>15</v>
      </c>
      <c r="C108" s="4">
        <v>7500098.7982023153</v>
      </c>
      <c r="D108" s="4">
        <v>7567198.9813637258</v>
      </c>
      <c r="E108" s="4">
        <v>7475422.1280580945</v>
      </c>
      <c r="F108" s="4">
        <v>7461629.489789011</v>
      </c>
      <c r="G108" s="4">
        <v>7516833.7892707773</v>
      </c>
      <c r="H108" s="4">
        <v>7746652.8890418326</v>
      </c>
      <c r="I108" s="4">
        <v>7782692.360708571</v>
      </c>
      <c r="J108" s="4">
        <v>8684018.9723091908</v>
      </c>
      <c r="K108" s="4">
        <v>8856926.0035503004</v>
      </c>
      <c r="L108" s="4">
        <v>9607589.4065696429</v>
      </c>
      <c r="M108" s="4">
        <v>9755248.1311047487</v>
      </c>
      <c r="N108" s="4">
        <v>10129364.229774723</v>
      </c>
      <c r="O108" s="4">
        <v>10284981.456266794</v>
      </c>
      <c r="P108" s="4">
        <v>10129418.352448495</v>
      </c>
      <c r="Q108" s="4">
        <v>10440396.652819512</v>
      </c>
      <c r="R108" s="4">
        <v>10787619.701978916</v>
      </c>
      <c r="S108" s="4">
        <v>11108723.216215046</v>
      </c>
      <c r="T108" s="4">
        <v>11612836.191838028</v>
      </c>
      <c r="U108" s="4">
        <v>12092604.708999066</v>
      </c>
      <c r="V108" s="4">
        <v>12532067.527942855</v>
      </c>
      <c r="W108" s="4">
        <v>13281966.077341601</v>
      </c>
      <c r="X108" s="4">
        <v>13642532.09971907</v>
      </c>
      <c r="Y108" s="4">
        <v>14027445.078893721</v>
      </c>
      <c r="Z108" s="4">
        <v>14407057.887144249</v>
      </c>
      <c r="AA108" s="4">
        <v>14895420.676039644</v>
      </c>
      <c r="AB108" s="4">
        <v>15358126.239723448</v>
      </c>
      <c r="AC108" s="4">
        <v>15995222.681119453</v>
      </c>
      <c r="AD108" s="4">
        <v>16674599.721055504</v>
      </c>
      <c r="AE108" s="4">
        <v>17041918.864620961</v>
      </c>
      <c r="AF108" s="4">
        <v>16471604.643564496</v>
      </c>
      <c r="AG108" s="4">
        <v>16719811</v>
      </c>
      <c r="AH108" s="4">
        <v>16790045.757844318</v>
      </c>
      <c r="AI108" s="4">
        <v>16246851.337325763</v>
      </c>
      <c r="AJ108" s="4">
        <v>16044161.057011101</v>
      </c>
      <c r="AK108" s="4">
        <v>16302325.403061034</v>
      </c>
    </row>
    <row r="109" spans="2:37">
      <c r="B109" t="s">
        <v>16</v>
      </c>
      <c r="C109" s="4">
        <v>31505989.907814972</v>
      </c>
      <c r="D109" s="4">
        <v>31754613.244331393</v>
      </c>
      <c r="E109" s="4">
        <v>32366903.353051722</v>
      </c>
      <c r="F109" s="4">
        <v>31995488.37350636</v>
      </c>
      <c r="G109" s="4">
        <v>31374836.02087963</v>
      </c>
      <c r="H109" s="4">
        <v>32242482.80302858</v>
      </c>
      <c r="I109" s="4">
        <v>33632782.301283903</v>
      </c>
      <c r="J109" s="4">
        <v>34306689.169453353</v>
      </c>
      <c r="K109" s="4">
        <v>35360211.799846672</v>
      </c>
      <c r="L109" s="4">
        <v>37247626.429299921</v>
      </c>
      <c r="M109" s="4">
        <v>38529463.744059272</v>
      </c>
      <c r="N109" s="4">
        <v>39346549.617053054</v>
      </c>
      <c r="O109" s="4">
        <v>39199441.230817482</v>
      </c>
      <c r="P109" s="4">
        <v>38826160.121469133</v>
      </c>
      <c r="Q109" s="4">
        <v>39527974.589130148</v>
      </c>
      <c r="R109" s="4">
        <v>40280489.990816355</v>
      </c>
      <c r="S109" s="4">
        <v>40699485.197353788</v>
      </c>
      <c r="T109" s="4">
        <v>42448025.577743009</v>
      </c>
      <c r="U109" s="4">
        <v>44725730.125082992</v>
      </c>
      <c r="V109" s="4">
        <v>46869226.241142102</v>
      </c>
      <c r="W109" s="4">
        <v>48925047.057544708</v>
      </c>
      <c r="X109" s="4">
        <v>50569751.314167798</v>
      </c>
      <c r="Y109" s="4">
        <v>51441315.333799452</v>
      </c>
      <c r="Z109" s="4">
        <v>52522994.40696504</v>
      </c>
      <c r="AA109" s="4">
        <v>54063280.485653616</v>
      </c>
      <c r="AB109" s="4">
        <v>55976086.981755644</v>
      </c>
      <c r="AC109" s="4">
        <v>58202020.165520832</v>
      </c>
      <c r="AD109" s="4">
        <v>60472975.69146622</v>
      </c>
      <c r="AE109" s="4">
        <v>61471346.460783936</v>
      </c>
      <c r="AF109" s="4">
        <v>59150902.801652975</v>
      </c>
      <c r="AG109" s="4">
        <v>60150976</v>
      </c>
      <c r="AH109" s="4">
        <v>59936510.181656778</v>
      </c>
      <c r="AI109" s="4">
        <v>58968331.107679725</v>
      </c>
      <c r="AJ109" s="4">
        <v>57456788.940143429</v>
      </c>
      <c r="AK109" s="4">
        <v>58218884.018959783</v>
      </c>
    </row>
    <row r="110" spans="2:37">
      <c r="B110" t="s">
        <v>17</v>
      </c>
      <c r="C110" s="4">
        <v>3382564.6401006384</v>
      </c>
      <c r="D110" s="4">
        <v>3647007.81042712</v>
      </c>
      <c r="E110" s="4">
        <v>3789282.7531055985</v>
      </c>
      <c r="F110" s="4">
        <v>3899975.3065417721</v>
      </c>
      <c r="G110" s="4">
        <v>3890347.1137841246</v>
      </c>
      <c r="H110" s="4">
        <v>3736113.4243548992</v>
      </c>
      <c r="I110" s="4">
        <v>3843377.8963424568</v>
      </c>
      <c r="J110" s="4">
        <v>3876803.9344223109</v>
      </c>
      <c r="K110" s="4">
        <v>4125653.0128306197</v>
      </c>
      <c r="L110" s="4">
        <v>4288075.0885221902</v>
      </c>
      <c r="M110" s="4">
        <v>4481756.3561986228</v>
      </c>
      <c r="N110" s="4">
        <v>4685210.6707930639</v>
      </c>
      <c r="O110" s="4">
        <v>4811139.5964450026</v>
      </c>
      <c r="P110" s="4">
        <v>4754841.0009113215</v>
      </c>
      <c r="Q110" s="4">
        <v>4878083.9508087868</v>
      </c>
      <c r="R110" s="4">
        <v>4906907.8643492246</v>
      </c>
      <c r="S110" s="4">
        <v>5058714.3738011234</v>
      </c>
      <c r="T110" s="4">
        <v>5254648.7692265371</v>
      </c>
      <c r="U110" s="4">
        <v>5410949.917760062</v>
      </c>
      <c r="V110" s="4">
        <v>5580416.4932579193</v>
      </c>
      <c r="W110" s="4">
        <v>5921401.7074120361</v>
      </c>
      <c r="X110" s="4">
        <v>6065957.527922417</v>
      </c>
      <c r="Y110" s="4">
        <v>6197891.5791164041</v>
      </c>
      <c r="Z110" s="4">
        <v>6419311.8414707156</v>
      </c>
      <c r="AA110" s="4">
        <v>6638706.8560402915</v>
      </c>
      <c r="AB110" s="4">
        <v>6860296.6929641329</v>
      </c>
      <c r="AC110" s="4">
        <v>7150182.7685535401</v>
      </c>
      <c r="AD110" s="4">
        <v>7482296.2226138283</v>
      </c>
      <c r="AE110" s="4">
        <v>7631725.5670809969</v>
      </c>
      <c r="AF110" s="4">
        <v>7300504.5340983439</v>
      </c>
      <c r="AG110" s="4">
        <v>7339031</v>
      </c>
      <c r="AH110" s="4">
        <v>7221784.8335551163</v>
      </c>
      <c r="AI110" s="4">
        <v>6975080.2918858137</v>
      </c>
      <c r="AJ110" s="4">
        <v>6796400.0612304471</v>
      </c>
      <c r="AK110" s="4">
        <v>6933188.7836731626</v>
      </c>
    </row>
    <row r="111" spans="2:37">
      <c r="B111" t="s">
        <v>47</v>
      </c>
      <c r="C111" s="4">
        <v>1287726.5537457487</v>
      </c>
      <c r="D111" s="4">
        <v>1272668.3848949575</v>
      </c>
      <c r="E111" s="4">
        <v>1326361.3150637627</v>
      </c>
      <c r="F111" s="4">
        <v>1353746.2629419863</v>
      </c>
      <c r="G111" s="4">
        <v>1429962.946264684</v>
      </c>
      <c r="H111" s="4">
        <v>1493383.8992554862</v>
      </c>
      <c r="I111" s="4">
        <v>1448212.6059935582</v>
      </c>
      <c r="J111" s="4">
        <v>1484863.1149203875</v>
      </c>
      <c r="K111" s="4">
        <v>1555170.1529584809</v>
      </c>
      <c r="L111" s="4">
        <v>1574709.6562033712</v>
      </c>
      <c r="M111" s="4">
        <v>1597279.6598200116</v>
      </c>
      <c r="N111" s="4">
        <v>1649321.6563173514</v>
      </c>
      <c r="O111" s="4">
        <v>1599040.0863939403</v>
      </c>
      <c r="P111" s="4">
        <v>1620105.3843475946</v>
      </c>
      <c r="Q111" s="4">
        <v>1629413.1095282107</v>
      </c>
      <c r="R111" s="4">
        <v>1790488.6516994345</v>
      </c>
      <c r="S111" s="4">
        <v>1820405.5158710685</v>
      </c>
      <c r="T111" s="4">
        <v>1909998.4015627899</v>
      </c>
      <c r="U111" s="4">
        <v>2012958.873447716</v>
      </c>
      <c r="V111" s="4">
        <v>2100005.2953882888</v>
      </c>
      <c r="W111" s="4">
        <v>2183636.5373554481</v>
      </c>
      <c r="X111" s="4">
        <v>2240926.7320024697</v>
      </c>
      <c r="Y111" s="4">
        <v>2278690.0678934176</v>
      </c>
      <c r="Z111" s="4">
        <v>2369553.3586833929</v>
      </c>
      <c r="AA111" s="4">
        <v>2434829.1071565766</v>
      </c>
      <c r="AB111" s="4">
        <v>2515066.7863522992</v>
      </c>
      <c r="AC111" s="4">
        <v>2600873.6615443653</v>
      </c>
      <c r="AD111" s="4">
        <v>2689580.800514176</v>
      </c>
      <c r="AE111" s="4">
        <v>2765757.7946387669</v>
      </c>
      <c r="AF111" s="4">
        <v>2737119.9420040646</v>
      </c>
      <c r="AG111" s="4">
        <v>2758301</v>
      </c>
      <c r="AH111" s="4">
        <v>2780480.8067205232</v>
      </c>
      <c r="AI111" s="4">
        <v>2751708.2436014991</v>
      </c>
      <c r="AJ111" s="4">
        <v>2744306.7136878362</v>
      </c>
      <c r="AK111" s="4">
        <v>2762437.9098381079</v>
      </c>
    </row>
    <row r="112" spans="2:37">
      <c r="B112" t="s">
        <v>48</v>
      </c>
      <c r="C112" s="4">
        <v>367483.81258179713</v>
      </c>
      <c r="D112" s="4">
        <v>416417.21867364214</v>
      </c>
      <c r="E112" s="4">
        <v>392932.37728819635</v>
      </c>
      <c r="F112" s="4">
        <v>441853.74465509405</v>
      </c>
      <c r="G112" s="4">
        <v>440893.83686083119</v>
      </c>
      <c r="H112" s="4">
        <v>568203.96080404951</v>
      </c>
      <c r="I112" s="4">
        <v>532791.05071358918</v>
      </c>
      <c r="J112" s="4">
        <v>547121.04288473318</v>
      </c>
      <c r="K112" s="4">
        <v>525995.58076652361</v>
      </c>
      <c r="L112" s="4">
        <v>564075.41844311124</v>
      </c>
      <c r="M112" s="4">
        <v>543080.94329810003</v>
      </c>
      <c r="N112" s="4">
        <v>553857.52538293111</v>
      </c>
      <c r="O112" s="4">
        <v>598998.52206563635</v>
      </c>
      <c r="P112" s="4">
        <v>624194.2488011762</v>
      </c>
      <c r="Q112" s="4">
        <v>626694.15747997956</v>
      </c>
      <c r="R112" s="4">
        <v>620667.38646090508</v>
      </c>
      <c r="S112" s="4">
        <v>621869.64180932869</v>
      </c>
      <c r="T112" s="4">
        <v>623507.05931000097</v>
      </c>
      <c r="U112" s="4">
        <v>651278.55317293236</v>
      </c>
      <c r="V112" s="4">
        <v>674745.17459402536</v>
      </c>
      <c r="W112" s="4">
        <v>727421.71810163104</v>
      </c>
      <c r="X112" s="4">
        <v>710436.40987863846</v>
      </c>
      <c r="Y112" s="4">
        <v>666286.00438363501</v>
      </c>
      <c r="Z112" s="4">
        <v>579689.61276361113</v>
      </c>
      <c r="AA112" s="4">
        <v>649523.61976778635</v>
      </c>
      <c r="AB112" s="4">
        <v>685085.95665192441</v>
      </c>
      <c r="AC112" s="4">
        <v>752731.21389595629</v>
      </c>
      <c r="AD112" s="4">
        <v>727238.11570543179</v>
      </c>
      <c r="AE112" s="4">
        <v>732770.71871628379</v>
      </c>
      <c r="AF112" s="4">
        <v>743148.23143985029</v>
      </c>
      <c r="AG112" s="4">
        <v>783034</v>
      </c>
      <c r="AH112" s="4">
        <v>1023039.3036806167</v>
      </c>
      <c r="AI112" s="4">
        <v>789415.45819858043</v>
      </c>
      <c r="AJ112" s="4">
        <v>812429.98061375879</v>
      </c>
      <c r="AK112" s="4">
        <v>763460.98145457439</v>
      </c>
    </row>
    <row r="113" spans="2:37">
      <c r="B113" t="s">
        <v>49</v>
      </c>
      <c r="C113" s="4">
        <v>443604244.03146887</v>
      </c>
      <c r="D113" s="4">
        <v>441775146.06654602</v>
      </c>
      <c r="E113" s="4">
        <v>448129978.37036151</v>
      </c>
      <c r="F113" s="4">
        <v>456699298.17582893</v>
      </c>
      <c r="G113" s="4">
        <v>465651971.565615</v>
      </c>
      <c r="H113" s="4">
        <v>477904778.14144593</v>
      </c>
      <c r="I113" s="4">
        <v>494206768.41643929</v>
      </c>
      <c r="J113" s="4">
        <v>524065431.40325117</v>
      </c>
      <c r="K113" s="4">
        <v>553234897.54310334</v>
      </c>
      <c r="L113" s="4">
        <v>579719135.20276117</v>
      </c>
      <c r="M113" s="4">
        <v>603539771.98573661</v>
      </c>
      <c r="N113" s="4">
        <v>621172343.7600441</v>
      </c>
      <c r="O113" s="4">
        <v>627405589.82545745</v>
      </c>
      <c r="P113" s="4">
        <v>622424749.98640144</v>
      </c>
      <c r="Q113" s="4">
        <v>636866634.61617756</v>
      </c>
      <c r="R113" s="4">
        <v>654315609.18174565</v>
      </c>
      <c r="S113" s="4">
        <v>670094317.7625134</v>
      </c>
      <c r="T113" s="4">
        <v>697316585.86017513</v>
      </c>
      <c r="U113" s="4">
        <v>726935637.21642423</v>
      </c>
      <c r="V113" s="4">
        <v>757009146.24578071</v>
      </c>
      <c r="W113" s="4">
        <v>793540097.41920805</v>
      </c>
      <c r="X113" s="4">
        <v>823876589.06223905</v>
      </c>
      <c r="Y113" s="4">
        <v>846662304.41318703</v>
      </c>
      <c r="Z113" s="4">
        <v>871350258.84154391</v>
      </c>
      <c r="AA113" s="4">
        <v>900017630.73670352</v>
      </c>
      <c r="AB113" s="4">
        <v>931847336.20574009</v>
      </c>
      <c r="AC113" s="4">
        <v>971162858.74580288</v>
      </c>
      <c r="AD113" s="4">
        <v>1011273941.1168997</v>
      </c>
      <c r="AE113" s="4">
        <v>1024400856.8354568</v>
      </c>
      <c r="AF113" s="4">
        <v>988936677.28517699</v>
      </c>
      <c r="AG113" s="4">
        <v>989913000</v>
      </c>
      <c r="AH113" s="4">
        <v>984158999.99999976</v>
      </c>
      <c r="AI113" s="4">
        <v>959914209.85523355</v>
      </c>
      <c r="AJ113" s="4">
        <v>944879759.38827956</v>
      </c>
      <c r="AK113" s="4">
        <v>958210362.29797578</v>
      </c>
    </row>
    <row r="117" spans="2:37">
      <c r="B117" s="8" t="s">
        <v>56</v>
      </c>
    </row>
    <row r="118" spans="2:37">
      <c r="B118" t="s">
        <v>55</v>
      </c>
    </row>
    <row r="120" spans="2:37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2" spans="2:37">
      <c r="C122" s="3">
        <v>1980</v>
      </c>
      <c r="D122" s="3">
        <v>1981</v>
      </c>
      <c r="E122" s="3">
        <v>1982</v>
      </c>
      <c r="F122" s="3">
        <v>1983</v>
      </c>
      <c r="G122" s="3">
        <v>1984</v>
      </c>
      <c r="H122" s="3">
        <v>1985</v>
      </c>
      <c r="I122" s="3">
        <v>1986</v>
      </c>
      <c r="J122" s="3">
        <v>1987</v>
      </c>
      <c r="K122" s="3">
        <v>1988</v>
      </c>
      <c r="L122" s="3">
        <v>1989</v>
      </c>
      <c r="M122" s="3">
        <v>1990</v>
      </c>
      <c r="N122" s="3">
        <v>1991</v>
      </c>
      <c r="O122" s="3">
        <v>1992</v>
      </c>
      <c r="P122" s="3">
        <v>1993</v>
      </c>
      <c r="Q122" s="3">
        <v>1994</v>
      </c>
      <c r="R122" s="3">
        <v>1995</v>
      </c>
      <c r="S122" s="3" t="s">
        <v>42</v>
      </c>
      <c r="T122" s="3" t="s">
        <v>43</v>
      </c>
      <c r="U122" s="3" t="s">
        <v>44</v>
      </c>
      <c r="V122" s="3" t="s">
        <v>45</v>
      </c>
      <c r="W122" s="3" t="s">
        <v>46</v>
      </c>
      <c r="X122" s="3">
        <v>2001</v>
      </c>
      <c r="Y122" s="3">
        <v>2002</v>
      </c>
      <c r="Z122" s="3">
        <v>2003</v>
      </c>
      <c r="AA122" s="3">
        <v>2004</v>
      </c>
      <c r="AB122" s="9">
        <v>2005</v>
      </c>
      <c r="AC122" s="9">
        <v>2006</v>
      </c>
      <c r="AD122" s="9">
        <v>2007</v>
      </c>
      <c r="AE122" s="9">
        <v>2008</v>
      </c>
      <c r="AF122" s="9">
        <v>2009</v>
      </c>
      <c r="AG122" s="9">
        <v>2010</v>
      </c>
      <c r="AH122" s="9">
        <v>2011</v>
      </c>
      <c r="AI122" s="9">
        <v>2012</v>
      </c>
      <c r="AJ122" s="9">
        <v>2013</v>
      </c>
      <c r="AK122" s="9">
        <v>2014</v>
      </c>
    </row>
    <row r="123" spans="2:37">
      <c r="B123" t="s">
        <v>1</v>
      </c>
      <c r="C123" s="4">
        <v>62177723.076763816</v>
      </c>
      <c r="D123" s="4">
        <v>61072645.28916385</v>
      </c>
      <c r="E123" s="4">
        <v>62858755.981023081</v>
      </c>
      <c r="F123" s="4">
        <v>64023709.710068189</v>
      </c>
      <c r="G123" s="4">
        <v>64474167.521954224</v>
      </c>
      <c r="H123" s="4">
        <v>67914015.735171854</v>
      </c>
      <c r="I123" s="4">
        <v>70335540.321576878</v>
      </c>
      <c r="J123" s="4">
        <v>75250287.884994194</v>
      </c>
      <c r="K123" s="4">
        <v>79706440.792217061</v>
      </c>
      <c r="L123" s="4">
        <v>82218284.13902995</v>
      </c>
      <c r="M123" s="4">
        <v>87558834.523477718</v>
      </c>
      <c r="N123" s="4">
        <v>90164943.596583366</v>
      </c>
      <c r="O123" s="4">
        <v>91042839.106755659</v>
      </c>
      <c r="P123" s="4">
        <v>89507895.583107352</v>
      </c>
      <c r="Q123" s="4">
        <v>91680805.990398183</v>
      </c>
      <c r="R123" s="4">
        <v>94152952.853427619</v>
      </c>
      <c r="S123" s="4">
        <v>96749168.756190449</v>
      </c>
      <c r="T123" s="4">
        <v>101860730.7785439</v>
      </c>
      <c r="U123" s="4">
        <v>105819197.82197826</v>
      </c>
      <c r="V123" s="4">
        <v>110243686.8602211</v>
      </c>
      <c r="W123" s="4">
        <v>117093768.12896168</v>
      </c>
      <c r="X123" s="4">
        <v>121336496.47671054</v>
      </c>
      <c r="Y123" s="4">
        <v>125761278.72563991</v>
      </c>
      <c r="Z123" s="4">
        <v>131090029.35325712</v>
      </c>
      <c r="AA123" s="4">
        <v>135900124.36753094</v>
      </c>
      <c r="AB123" s="4">
        <v>141093518.12238574</v>
      </c>
      <c r="AC123" s="4">
        <v>147004353.6771268</v>
      </c>
      <c r="AD123" s="4">
        <v>152514556.83445191</v>
      </c>
      <c r="AE123" s="4">
        <v>153793871.68709981</v>
      </c>
      <c r="AF123" s="4">
        <v>148433479.70291549</v>
      </c>
      <c r="AG123" s="4">
        <v>146124642</v>
      </c>
      <c r="AH123" s="4">
        <v>145202763.04575893</v>
      </c>
      <c r="AI123" s="4">
        <v>140570710.8493236</v>
      </c>
      <c r="AJ123" s="4">
        <v>137867418.03750539</v>
      </c>
      <c r="AK123" s="4">
        <v>139303958.79219288</v>
      </c>
    </row>
    <row r="124" spans="2:37">
      <c r="B124" t="s">
        <v>2</v>
      </c>
      <c r="C124" s="4">
        <v>15275755.904917298</v>
      </c>
      <c r="D124" s="4">
        <v>14854788.955992501</v>
      </c>
      <c r="E124" s="4">
        <v>15548402.795927022</v>
      </c>
      <c r="F124" s="4">
        <v>16055564.20809941</v>
      </c>
      <c r="G124" s="4">
        <v>16725160.392385062</v>
      </c>
      <c r="H124" s="4">
        <v>17094706.944609564</v>
      </c>
      <c r="I124" s="4">
        <v>17465937.426716208</v>
      </c>
      <c r="J124" s="4">
        <v>18237069.967560966</v>
      </c>
      <c r="K124" s="4">
        <v>19542132.565800786</v>
      </c>
      <c r="L124" s="4">
        <v>20759075.772802752</v>
      </c>
      <c r="M124" s="4">
        <v>21531273.93237808</v>
      </c>
      <c r="N124" s="4">
        <v>21910603.50297327</v>
      </c>
      <c r="O124" s="4">
        <v>22185823.957114533</v>
      </c>
      <c r="P124" s="4">
        <v>21844911.790045958</v>
      </c>
      <c r="Q124" s="4">
        <v>22150651.197815012</v>
      </c>
      <c r="R124" s="4">
        <v>22899959.100547295</v>
      </c>
      <c r="S124" s="4">
        <v>23618813.646328144</v>
      </c>
      <c r="T124" s="4">
        <v>24563573.284745444</v>
      </c>
      <c r="U124" s="4">
        <v>25098767.389715005</v>
      </c>
      <c r="V124" s="4">
        <v>25724097.237697564</v>
      </c>
      <c r="W124" s="4">
        <v>27010731.607551649</v>
      </c>
      <c r="X124" s="4">
        <v>27825799.436589506</v>
      </c>
      <c r="Y124" s="4">
        <v>28937323.791789059</v>
      </c>
      <c r="Z124" s="4">
        <v>29923781.483041458</v>
      </c>
      <c r="AA124" s="4">
        <v>30849748.031204652</v>
      </c>
      <c r="AB124" s="4">
        <v>31998492.197747756</v>
      </c>
      <c r="AC124" s="4">
        <v>33394886.331024405</v>
      </c>
      <c r="AD124" s="4">
        <v>35030961.696732104</v>
      </c>
      <c r="AE124" s="4">
        <v>35459741.190974437</v>
      </c>
      <c r="AF124" s="4">
        <v>34196634.941546611</v>
      </c>
      <c r="AG124" s="4">
        <v>34406424</v>
      </c>
      <c r="AH124" s="4">
        <v>33784112.430345125</v>
      </c>
      <c r="AI124" s="4">
        <v>32315896.570249598</v>
      </c>
      <c r="AJ124" s="4">
        <v>32325480.986173764</v>
      </c>
      <c r="AK124" s="4">
        <v>32792159.395888977</v>
      </c>
    </row>
    <row r="125" spans="2:37">
      <c r="B125" t="s">
        <v>3</v>
      </c>
      <c r="C125" s="4">
        <v>12928406.70440151</v>
      </c>
      <c r="D125" s="4">
        <v>13002227.473219704</v>
      </c>
      <c r="E125" s="4">
        <v>13156132.96719492</v>
      </c>
      <c r="F125" s="4">
        <v>13281491.720606562</v>
      </c>
      <c r="G125" s="4">
        <v>13353273.472429186</v>
      </c>
      <c r="H125" s="4">
        <v>14207638.258796815</v>
      </c>
      <c r="I125" s="4">
        <v>14843267.821698286</v>
      </c>
      <c r="J125" s="4">
        <v>15182556.138940392</v>
      </c>
      <c r="K125" s="4">
        <v>15802479.36183347</v>
      </c>
      <c r="L125" s="4">
        <v>16393992.303155152</v>
      </c>
      <c r="M125" s="4">
        <v>16350604.970525222</v>
      </c>
      <c r="N125" s="4">
        <v>16696124.304599423</v>
      </c>
      <c r="O125" s="4">
        <v>17396456.357672483</v>
      </c>
      <c r="P125" s="4">
        <v>16746330.765293298</v>
      </c>
      <c r="Q125" s="4">
        <v>17094259.791517213</v>
      </c>
      <c r="R125" s="4">
        <v>17319749.189373113</v>
      </c>
      <c r="S125" s="4">
        <v>17585985.615118038</v>
      </c>
      <c r="T125" s="4">
        <v>18017964.926948868</v>
      </c>
      <c r="U125" s="4">
        <v>18749812.087666571</v>
      </c>
      <c r="V125" s="4">
        <v>18815459.319263656</v>
      </c>
      <c r="W125" s="4">
        <v>19575351.4896814</v>
      </c>
      <c r="X125" s="4">
        <v>20271224.789658904</v>
      </c>
      <c r="Y125" s="4">
        <v>20708883.76007523</v>
      </c>
      <c r="Z125" s="4">
        <v>21233675.721482918</v>
      </c>
      <c r="AA125" s="4">
        <v>21712087.084558144</v>
      </c>
      <c r="AB125" s="4">
        <v>22408331.035513684</v>
      </c>
      <c r="AC125" s="4">
        <v>23384259.844401401</v>
      </c>
      <c r="AD125" s="4">
        <v>24219811.482608031</v>
      </c>
      <c r="AE125" s="4">
        <v>24526685.491768971</v>
      </c>
      <c r="AF125" s="4">
        <v>22940968.809274372</v>
      </c>
      <c r="AG125" s="4">
        <v>22868674</v>
      </c>
      <c r="AH125" s="4">
        <v>22559228.940379057</v>
      </c>
      <c r="AI125" s="4">
        <v>21615589.750732571</v>
      </c>
      <c r="AJ125" s="4">
        <v>20828073.078283437</v>
      </c>
      <c r="AK125" s="4">
        <v>20932575.777084671</v>
      </c>
    </row>
    <row r="126" spans="2:37">
      <c r="B126" t="s">
        <v>4</v>
      </c>
      <c r="C126" s="4">
        <v>10667520.200006004</v>
      </c>
      <c r="D126" s="4">
        <v>11006553.725729879</v>
      </c>
      <c r="E126" s="4">
        <v>11307618.819072083</v>
      </c>
      <c r="F126" s="4">
        <v>11866932.125883268</v>
      </c>
      <c r="G126" s="4">
        <v>12491184.643804409</v>
      </c>
      <c r="H126" s="4">
        <v>13201091.01130517</v>
      </c>
      <c r="I126" s="4">
        <v>13752571.242559327</v>
      </c>
      <c r="J126" s="4">
        <v>14650838.71145275</v>
      </c>
      <c r="K126" s="4">
        <v>15192080.711511629</v>
      </c>
      <c r="L126" s="4">
        <v>15431243.409538722</v>
      </c>
      <c r="M126" s="4">
        <v>16644767.253147768</v>
      </c>
      <c r="N126" s="4">
        <v>17116945.188954975</v>
      </c>
      <c r="O126" s="4">
        <v>17421262.709025797</v>
      </c>
      <c r="P126" s="4">
        <v>17447946.838553738</v>
      </c>
      <c r="Q126" s="4">
        <v>17792203.162704881</v>
      </c>
      <c r="R126" s="4">
        <v>18283480.946200993</v>
      </c>
      <c r="S126" s="4">
        <v>18944746.192373041</v>
      </c>
      <c r="T126" s="4">
        <v>20242414.369474854</v>
      </c>
      <c r="U126" s="4">
        <v>20900552.792092234</v>
      </c>
      <c r="V126" s="4">
        <v>22036279.758632436</v>
      </c>
      <c r="W126" s="4">
        <v>22834621.616331838</v>
      </c>
      <c r="X126" s="4">
        <v>23442349.267772928</v>
      </c>
      <c r="Y126" s="4">
        <v>23542034.539153975</v>
      </c>
      <c r="Z126" s="4">
        <v>23923942.403882045</v>
      </c>
      <c r="AA126" s="4">
        <v>24533845.051118013</v>
      </c>
      <c r="AB126" s="4">
        <v>25437528.01097811</v>
      </c>
      <c r="AC126" s="4">
        <v>26283896.31290628</v>
      </c>
      <c r="AD126" s="4">
        <v>27242998.09569471</v>
      </c>
      <c r="AE126" s="4">
        <v>27639427.04185975</v>
      </c>
      <c r="AF126" s="4">
        <v>26507610.549016908</v>
      </c>
      <c r="AG126" s="4">
        <v>26194558</v>
      </c>
      <c r="AH126" s="4">
        <v>26126366.239343703</v>
      </c>
      <c r="AI126" s="4">
        <v>25872420.873964768</v>
      </c>
      <c r="AJ126" s="4">
        <v>25465786.591776017</v>
      </c>
      <c r="AK126" s="4">
        <v>25767890.735495564</v>
      </c>
    </row>
    <row r="127" spans="2:37">
      <c r="B127" t="s">
        <v>5</v>
      </c>
      <c r="C127" s="4">
        <v>17854650.807390958</v>
      </c>
      <c r="D127" s="4">
        <v>17954880.815500766</v>
      </c>
      <c r="E127" s="4">
        <v>17967765.859142974</v>
      </c>
      <c r="F127" s="4">
        <v>18635187.945056804</v>
      </c>
      <c r="G127" s="4">
        <v>17968969.765219036</v>
      </c>
      <c r="H127" s="4">
        <v>18099107.082637563</v>
      </c>
      <c r="I127" s="4">
        <v>19701787.975661222</v>
      </c>
      <c r="J127" s="4">
        <v>21233951.321576871</v>
      </c>
      <c r="K127" s="4">
        <v>22646416.833807275</v>
      </c>
      <c r="L127" s="4">
        <v>23716861.054540537</v>
      </c>
      <c r="M127" s="4">
        <v>23833666.526042536</v>
      </c>
      <c r="N127" s="4">
        <v>24221420.34806288</v>
      </c>
      <c r="O127" s="4">
        <v>25305371.194973346</v>
      </c>
      <c r="P127" s="4">
        <v>25749908.654491358</v>
      </c>
      <c r="Q127" s="4">
        <v>26677505.004842516</v>
      </c>
      <c r="R127" s="4">
        <v>27379544.197712172</v>
      </c>
      <c r="S127" s="4">
        <v>28069005.907675207</v>
      </c>
      <c r="T127" s="4">
        <v>29285463.185781561</v>
      </c>
      <c r="U127" s="4">
        <v>30976496.015758175</v>
      </c>
      <c r="V127" s="4">
        <v>33043956.554797709</v>
      </c>
      <c r="W127" s="4">
        <v>34145330.876561485</v>
      </c>
      <c r="X127" s="4">
        <v>35822727.678364076</v>
      </c>
      <c r="Y127" s="4">
        <v>36525541.305018961</v>
      </c>
      <c r="Z127" s="4">
        <v>37950700.190378666</v>
      </c>
      <c r="AA127" s="4">
        <v>38888989.002688199</v>
      </c>
      <c r="AB127" s="4">
        <v>40140143.100811534</v>
      </c>
      <c r="AC127" s="4">
        <v>41374712.198663108</v>
      </c>
      <c r="AD127" s="4">
        <v>42743211.418928221</v>
      </c>
      <c r="AE127" s="4">
        <v>42871193.470373496</v>
      </c>
      <c r="AF127" s="4">
        <v>40952045.962311372</v>
      </c>
      <c r="AG127" s="4">
        <v>41248693</v>
      </c>
      <c r="AH127" s="4">
        <v>40848189.412342787</v>
      </c>
      <c r="AI127" s="4">
        <v>40050614.788714856</v>
      </c>
      <c r="AJ127" s="4">
        <v>39713922.291458249</v>
      </c>
      <c r="AK127" s="4">
        <v>40396584.678145833</v>
      </c>
    </row>
    <row r="128" spans="2:37">
      <c r="B128" t="s">
        <v>6</v>
      </c>
      <c r="C128" s="4">
        <v>6882874.2855865778</v>
      </c>
      <c r="D128" s="4">
        <v>6937942.1975962818</v>
      </c>
      <c r="E128" s="4">
        <v>7032819.5990364337</v>
      </c>
      <c r="F128" s="4">
        <v>7194628.3326889724</v>
      </c>
      <c r="G128" s="4">
        <v>7256363.0088394666</v>
      </c>
      <c r="H128" s="4">
        <v>7332914.8888277393</v>
      </c>
      <c r="I128" s="4">
        <v>6975174.8707650248</v>
      </c>
      <c r="J128" s="4">
        <v>7324995.8725268813</v>
      </c>
      <c r="K128" s="4">
        <v>8127349.1057383018</v>
      </c>
      <c r="L128" s="4">
        <v>8667693.0301682241</v>
      </c>
      <c r="M128" s="4">
        <v>8673348.2616469599</v>
      </c>
      <c r="N128" s="4">
        <v>8609537.1236352492</v>
      </c>
      <c r="O128" s="4">
        <v>8758958.1177897435</v>
      </c>
      <c r="P128" s="4">
        <v>8574198.6496081408</v>
      </c>
      <c r="Q128" s="4">
        <v>8773991.921182232</v>
      </c>
      <c r="R128" s="4">
        <v>8868274.295916548</v>
      </c>
      <c r="S128" s="4">
        <v>8984925.5874451064</v>
      </c>
      <c r="T128" s="4">
        <v>9292957.2912128139</v>
      </c>
      <c r="U128" s="4">
        <v>9741643.474747736</v>
      </c>
      <c r="V128" s="4">
        <v>10150145.381277293</v>
      </c>
      <c r="W128" s="4">
        <v>10640880.510007828</v>
      </c>
      <c r="X128" s="4">
        <v>11127630.578449769</v>
      </c>
      <c r="Y128" s="4">
        <v>11485443.901246609</v>
      </c>
      <c r="Z128" s="4">
        <v>11705696.678477734</v>
      </c>
      <c r="AA128" s="4">
        <v>12012760.990397571</v>
      </c>
      <c r="AB128" s="4">
        <v>12431046.270146849</v>
      </c>
      <c r="AC128" s="4">
        <v>12873101.905040389</v>
      </c>
      <c r="AD128" s="4">
        <v>13298979.6112887</v>
      </c>
      <c r="AE128" s="4">
        <v>13413668.211391008</v>
      </c>
      <c r="AF128" s="4">
        <v>12886104.353749616</v>
      </c>
      <c r="AG128" s="4">
        <v>12826271</v>
      </c>
      <c r="AH128" s="4">
        <v>12500478.682360834</v>
      </c>
      <c r="AI128" s="4">
        <v>12155709.808315028</v>
      </c>
      <c r="AJ128" s="4">
        <v>11705427.043878727</v>
      </c>
      <c r="AK128" s="4">
        <v>11826113.216632023</v>
      </c>
    </row>
    <row r="129" spans="2:37">
      <c r="B129" t="s">
        <v>7</v>
      </c>
      <c r="C129" s="4">
        <v>29080156.910518654</v>
      </c>
      <c r="D129" s="4">
        <v>27370116.507944807</v>
      </c>
      <c r="E129" s="4">
        <v>28301829.621720783</v>
      </c>
      <c r="F129" s="4">
        <v>29361054.07921315</v>
      </c>
      <c r="G129" s="4">
        <v>29947338.988274343</v>
      </c>
      <c r="H129" s="4">
        <v>31792987.932951916</v>
      </c>
      <c r="I129" s="4">
        <v>31987205.758262422</v>
      </c>
      <c r="J129" s="4">
        <v>33899342.364436492</v>
      </c>
      <c r="K129" s="4">
        <v>35130520.321723245</v>
      </c>
      <c r="L129" s="4">
        <v>36580610.14952746</v>
      </c>
      <c r="M129" s="4">
        <v>37512236.531914666</v>
      </c>
      <c r="N129" s="4">
        <v>37575278.037895091</v>
      </c>
      <c r="O129" s="4">
        <v>38033270.283883609</v>
      </c>
      <c r="P129" s="4">
        <v>38644875.429052673</v>
      </c>
      <c r="Q129" s="4">
        <v>39600951.879325025</v>
      </c>
      <c r="R129" s="4">
        <v>40156574.285185598</v>
      </c>
      <c r="S129" s="4">
        <v>40764785.823710315</v>
      </c>
      <c r="T129" s="4">
        <v>41364701.907714136</v>
      </c>
      <c r="U129" s="4">
        <v>42333960.397624485</v>
      </c>
      <c r="V129" s="4">
        <v>43798187.369600996</v>
      </c>
      <c r="W129" s="4">
        <v>45384435.034074754</v>
      </c>
      <c r="X129" s="4">
        <v>46473439.45866897</v>
      </c>
      <c r="Y129" s="4">
        <v>47986810.936806083</v>
      </c>
      <c r="Z129" s="4">
        <v>49439127.384704083</v>
      </c>
      <c r="AA129" s="4">
        <v>50905992.308861695</v>
      </c>
      <c r="AB129" s="4">
        <v>52506678.636516482</v>
      </c>
      <c r="AC129" s="4">
        <v>54469531.771637872</v>
      </c>
      <c r="AD129" s="4">
        <v>56553374.179494604</v>
      </c>
      <c r="AE129" s="4">
        <v>56983799.793805324</v>
      </c>
      <c r="AF129" s="4">
        <v>55376696.141540773</v>
      </c>
      <c r="AG129" s="4">
        <v>55558135</v>
      </c>
      <c r="AH129" s="4">
        <v>55190689.257063083</v>
      </c>
      <c r="AI129" s="4">
        <v>53218971.255604416</v>
      </c>
      <c r="AJ129" s="4">
        <v>51816940.765865117</v>
      </c>
      <c r="AK129" s="4">
        <v>52339555.795619935</v>
      </c>
    </row>
    <row r="130" spans="2:37">
      <c r="B130" t="s">
        <v>8</v>
      </c>
      <c r="C130" s="4">
        <v>16841366.610193208</v>
      </c>
      <c r="D130" s="4">
        <v>16153309.354211804</v>
      </c>
      <c r="E130" s="4">
        <v>16227884.465379348</v>
      </c>
      <c r="F130" s="4">
        <v>16278715.25283283</v>
      </c>
      <c r="G130" s="4">
        <v>16778720.950070325</v>
      </c>
      <c r="H130" s="4">
        <v>17842292.788232312</v>
      </c>
      <c r="I130" s="4">
        <v>17867962.376353424</v>
      </c>
      <c r="J130" s="4">
        <v>19598385.429926459</v>
      </c>
      <c r="K130" s="4">
        <v>21354993.47197327</v>
      </c>
      <c r="L130" s="4">
        <v>22873932.663664132</v>
      </c>
      <c r="M130" s="4">
        <v>23698818.210290682</v>
      </c>
      <c r="N130" s="4">
        <v>24235192.826446664</v>
      </c>
      <c r="O130" s="4">
        <v>24613519.778744336</v>
      </c>
      <c r="P130" s="4">
        <v>23604889.658327952</v>
      </c>
      <c r="Q130" s="4">
        <v>24037827.366635919</v>
      </c>
      <c r="R130" s="4">
        <v>24470468.440502416</v>
      </c>
      <c r="S130" s="4">
        <v>25505521.332790509</v>
      </c>
      <c r="T130" s="4">
        <v>26451587.793775007</v>
      </c>
      <c r="U130" s="4">
        <v>27679654.328774966</v>
      </c>
      <c r="V130" s="4">
        <v>28385898.311771829</v>
      </c>
      <c r="W130" s="4">
        <v>29739124.229684457</v>
      </c>
      <c r="X130" s="4">
        <v>30841367.557304382</v>
      </c>
      <c r="Y130" s="4">
        <v>32094278.569941726</v>
      </c>
      <c r="Z130" s="4">
        <v>33382186.901578497</v>
      </c>
      <c r="AA130" s="4">
        <v>34614067.8493485</v>
      </c>
      <c r="AB130" s="4">
        <v>35990160.490636215</v>
      </c>
      <c r="AC130" s="4">
        <v>37826071.054522812</v>
      </c>
      <c r="AD130" s="4">
        <v>39917259.936285555</v>
      </c>
      <c r="AE130" s="4">
        <v>40846036.238159202</v>
      </c>
      <c r="AF130" s="4">
        <v>39501756.591824725</v>
      </c>
      <c r="AG130" s="4">
        <v>39230002</v>
      </c>
      <c r="AH130" s="4">
        <v>38481065.642600283</v>
      </c>
      <c r="AI130" s="4">
        <v>36586636.911029227</v>
      </c>
      <c r="AJ130" s="4">
        <v>36445715.193361975</v>
      </c>
      <c r="AK130" s="4">
        <v>36546292.090981722</v>
      </c>
    </row>
    <row r="131" spans="2:37">
      <c r="B131" t="s">
        <v>9</v>
      </c>
      <c r="C131" s="4">
        <v>93657444.76049684</v>
      </c>
      <c r="D131" s="4">
        <v>92297317.389484793</v>
      </c>
      <c r="E131" s="4">
        <v>91027810.789133087</v>
      </c>
      <c r="F131" s="4">
        <v>92472045.337276354</v>
      </c>
      <c r="G131" s="4">
        <v>94169970.108312711</v>
      </c>
      <c r="H131" s="4">
        <v>95951505.99557285</v>
      </c>
      <c r="I131" s="4">
        <v>98948496.022660881</v>
      </c>
      <c r="J131" s="4">
        <v>104825906.91062725</v>
      </c>
      <c r="K131" s="4">
        <v>111488158.09212889</v>
      </c>
      <c r="L131" s="4">
        <v>117584780.53443134</v>
      </c>
      <c r="M131" s="4">
        <v>124725764.2730379</v>
      </c>
      <c r="N131" s="4">
        <v>128868688.2499851</v>
      </c>
      <c r="O131" s="4">
        <v>130987922.08386396</v>
      </c>
      <c r="P131" s="4">
        <v>129844274.14407039</v>
      </c>
      <c r="Q131" s="4">
        <v>133577605.72828603</v>
      </c>
      <c r="R131" s="4">
        <v>137556865.77073178</v>
      </c>
      <c r="S131" s="4">
        <v>141448451.8779476</v>
      </c>
      <c r="T131" s="4">
        <v>146170413.56113124</v>
      </c>
      <c r="U131" s="4">
        <v>151322934.82415697</v>
      </c>
      <c r="V131" s="4">
        <v>158315618.36515629</v>
      </c>
      <c r="W131" s="4">
        <v>164785999.27149072</v>
      </c>
      <c r="X131" s="4">
        <v>171076887.79264402</v>
      </c>
      <c r="Y131" s="4">
        <v>175635166.46853384</v>
      </c>
      <c r="Z131" s="4">
        <v>181068361.61864862</v>
      </c>
      <c r="AA131" s="4">
        <v>187184576.77285409</v>
      </c>
      <c r="AB131" s="4">
        <v>193517726.41619268</v>
      </c>
      <c r="AC131" s="4">
        <v>201067914.85613981</v>
      </c>
      <c r="AD131" s="4">
        <v>207986338.76295412</v>
      </c>
      <c r="AE131" s="4">
        <v>209073056.10850617</v>
      </c>
      <c r="AF131" s="4">
        <v>201851305.76147214</v>
      </c>
      <c r="AG131" s="4">
        <v>203324091</v>
      </c>
      <c r="AH131" s="4">
        <v>199317043.85814217</v>
      </c>
      <c r="AI131" s="4">
        <v>194291593.52095997</v>
      </c>
      <c r="AJ131" s="4">
        <v>191652982.88691235</v>
      </c>
      <c r="AK131" s="4">
        <v>194781226.53452054</v>
      </c>
    </row>
    <row r="132" spans="2:37">
      <c r="B132" t="s">
        <v>10</v>
      </c>
      <c r="C132" s="4">
        <v>47049382.958380163</v>
      </c>
      <c r="D132" s="4">
        <v>48177528.57574603</v>
      </c>
      <c r="E132" s="4">
        <v>48076228.606036864</v>
      </c>
      <c r="F132" s="4">
        <v>48913543.999104954</v>
      </c>
      <c r="G132" s="4">
        <v>49799898.399869658</v>
      </c>
      <c r="H132" s="4">
        <v>51483269.168095425</v>
      </c>
      <c r="I132" s="4">
        <v>52117900.347476542</v>
      </c>
      <c r="J132" s="4">
        <v>55690862.827894486</v>
      </c>
      <c r="K132" s="4">
        <v>58255261.335277885</v>
      </c>
      <c r="L132" s="4">
        <v>60583563.704850331</v>
      </c>
      <c r="M132" s="4">
        <v>63342705.680892527</v>
      </c>
      <c r="N132" s="4">
        <v>65600509.851868004</v>
      </c>
      <c r="O132" s="4">
        <v>65415266.19798553</v>
      </c>
      <c r="P132" s="4">
        <v>64063975.577510729</v>
      </c>
      <c r="Q132" s="4">
        <v>65306928.367701657</v>
      </c>
      <c r="R132" s="4">
        <v>67383050.935021996</v>
      </c>
      <c r="S132" s="4">
        <v>68744204.186551124</v>
      </c>
      <c r="T132" s="4">
        <v>72628692.115189031</v>
      </c>
      <c r="U132" s="4">
        <v>76711789.970287398</v>
      </c>
      <c r="V132" s="4">
        <v>80227452.83539775</v>
      </c>
      <c r="W132" s="4">
        <v>84865050.019019008</v>
      </c>
      <c r="X132" s="4">
        <v>88913582.821318328</v>
      </c>
      <c r="Y132" s="4">
        <v>91645312.894754231</v>
      </c>
      <c r="Z132" s="4">
        <v>94132642.459875986</v>
      </c>
      <c r="AA132" s="4">
        <v>97256766.614211679</v>
      </c>
      <c r="AB132" s="4">
        <v>100857283.10006493</v>
      </c>
      <c r="AC132" s="4">
        <v>105013906.89198266</v>
      </c>
      <c r="AD132" s="4">
        <v>108580634.14362907</v>
      </c>
      <c r="AE132" s="4">
        <v>109582519.16655788</v>
      </c>
      <c r="AF132" s="4">
        <v>103137278.64855598</v>
      </c>
      <c r="AG132" s="4">
        <v>102328966</v>
      </c>
      <c r="AH132" s="4">
        <v>100363063.61089796</v>
      </c>
      <c r="AI132" s="4">
        <v>96768956.956417784</v>
      </c>
      <c r="AJ132" s="4">
        <v>95477004.323493063</v>
      </c>
      <c r="AK132" s="4">
        <v>97315902.413939998</v>
      </c>
    </row>
    <row r="133" spans="2:37">
      <c r="B133" t="s">
        <v>11</v>
      </c>
      <c r="C133" s="4">
        <v>7468598.695927036</v>
      </c>
      <c r="D133" s="4">
        <v>7195496.7407695269</v>
      </c>
      <c r="E133" s="4">
        <v>7196765.7205784004</v>
      </c>
      <c r="F133" s="4">
        <v>7370284.0779333189</v>
      </c>
      <c r="G133" s="4">
        <v>8458225.5668199342</v>
      </c>
      <c r="H133" s="4">
        <v>8963670.6817067992</v>
      </c>
      <c r="I133" s="4">
        <v>8834900.2706028055</v>
      </c>
      <c r="J133" s="4">
        <v>9655724.5921966843</v>
      </c>
      <c r="K133" s="4">
        <v>10289812.76450751</v>
      </c>
      <c r="L133" s="4">
        <v>10571190.413044272</v>
      </c>
      <c r="M133" s="4">
        <v>10788023.332339387</v>
      </c>
      <c r="N133" s="4">
        <v>11197698.489377996</v>
      </c>
      <c r="O133" s="4">
        <v>11334110.40359531</v>
      </c>
      <c r="P133" s="4">
        <v>11151751.083612125</v>
      </c>
      <c r="Q133" s="4">
        <v>11272329.578273788</v>
      </c>
      <c r="R133" s="4">
        <v>11356170.513428694</v>
      </c>
      <c r="S133" s="4">
        <v>11718318.25167251</v>
      </c>
      <c r="T133" s="4">
        <v>12167902.160669923</v>
      </c>
      <c r="U133" s="4">
        <v>12627005.118024439</v>
      </c>
      <c r="V133" s="4">
        <v>13275527.539812012</v>
      </c>
      <c r="W133" s="4">
        <v>13999682.651098767</v>
      </c>
      <c r="X133" s="4">
        <v>14422443.251710353</v>
      </c>
      <c r="Y133" s="4">
        <v>14954955.732381821</v>
      </c>
      <c r="Z133" s="4">
        <v>15499157.114495661</v>
      </c>
      <c r="AA133" s="4">
        <v>16029525.956535628</v>
      </c>
      <c r="AB133" s="4">
        <v>16636741.071174763</v>
      </c>
      <c r="AC133" s="4">
        <v>17331085.775960241</v>
      </c>
      <c r="AD133" s="4">
        <v>18120594.901874293</v>
      </c>
      <c r="AE133" s="4">
        <v>18474331.948719893</v>
      </c>
      <c r="AF133" s="4">
        <v>17964004.881326534</v>
      </c>
      <c r="AG133" s="4">
        <v>18026718</v>
      </c>
      <c r="AH133" s="4">
        <v>17735494.61571436</v>
      </c>
      <c r="AI133" s="4">
        <v>17093162.999798603</v>
      </c>
      <c r="AJ133" s="4">
        <v>16953811.247816246</v>
      </c>
      <c r="AK133" s="4">
        <v>17171051.5626432</v>
      </c>
    </row>
    <row r="134" spans="2:37">
      <c r="B134" t="s">
        <v>12</v>
      </c>
      <c r="C134" s="4">
        <v>30347884.072465967</v>
      </c>
      <c r="D134" s="4">
        <v>30614289.458535627</v>
      </c>
      <c r="E134" s="4">
        <v>31094478.240290623</v>
      </c>
      <c r="F134" s="4">
        <v>31165517.942310441</v>
      </c>
      <c r="G134" s="4">
        <v>31357273.484273229</v>
      </c>
      <c r="H134" s="4">
        <v>31912550.972682711</v>
      </c>
      <c r="I134" s="4">
        <v>30948535.101710729</v>
      </c>
      <c r="J134" s="4">
        <v>32261558.751432531</v>
      </c>
      <c r="K134" s="4">
        <v>34090294.282569088</v>
      </c>
      <c r="L134" s="4">
        <v>35753680.965864494</v>
      </c>
      <c r="M134" s="4">
        <v>35787661.825813413</v>
      </c>
      <c r="N134" s="4">
        <v>36887413.493911989</v>
      </c>
      <c r="O134" s="4">
        <v>37505705.860081218</v>
      </c>
      <c r="P134" s="4">
        <v>37377362.27492635</v>
      </c>
      <c r="Q134" s="4">
        <v>38306513.174056768</v>
      </c>
      <c r="R134" s="4">
        <v>38994925.97933428</v>
      </c>
      <c r="S134" s="4">
        <v>39745788.475894839</v>
      </c>
      <c r="T134" s="4">
        <v>40971157.418516271</v>
      </c>
      <c r="U134" s="4">
        <v>42181684.391595528</v>
      </c>
      <c r="V134" s="4">
        <v>43958976.231614403</v>
      </c>
      <c r="W134" s="4">
        <v>45302259.681945637</v>
      </c>
      <c r="X134" s="4">
        <v>46660098.016214229</v>
      </c>
      <c r="Y134" s="4">
        <v>47830750.054737628</v>
      </c>
      <c r="Z134" s="4">
        <v>49202264.099248856</v>
      </c>
      <c r="AA134" s="4">
        <v>50983783.250157349</v>
      </c>
      <c r="AB134" s="4">
        <v>52834093.359588958</v>
      </c>
      <c r="AC134" s="4">
        <v>55207473.561117247</v>
      </c>
      <c r="AD134" s="4">
        <v>57569234.177341342</v>
      </c>
      <c r="AE134" s="4">
        <v>58725839.561032765</v>
      </c>
      <c r="AF134" s="4">
        <v>56749317.869810976</v>
      </c>
      <c r="AG134" s="4">
        <v>57025172</v>
      </c>
      <c r="AH134" s="4">
        <v>55812450.712555289</v>
      </c>
      <c r="AI134" s="4">
        <v>54249030.011851691</v>
      </c>
      <c r="AJ134" s="4">
        <v>53354167.601730883</v>
      </c>
      <c r="AK134" s="4">
        <v>53586838.117476627</v>
      </c>
    </row>
    <row r="135" spans="2:37">
      <c r="B135" t="s">
        <v>13</v>
      </c>
      <c r="C135" s="4">
        <v>73112099.630845502</v>
      </c>
      <c r="D135" s="4">
        <v>73470858.492794856</v>
      </c>
      <c r="E135" s="4">
        <v>75611102.080757022</v>
      </c>
      <c r="F135" s="4">
        <v>78222401.762479246</v>
      </c>
      <c r="G135" s="4">
        <v>79016898.502165169</v>
      </c>
      <c r="H135" s="4">
        <v>81773281.714741141</v>
      </c>
      <c r="I135" s="4">
        <v>89266213.14683336</v>
      </c>
      <c r="J135" s="4">
        <v>94903602.894885212</v>
      </c>
      <c r="K135" s="4">
        <v>99719382.22181879</v>
      </c>
      <c r="L135" s="4">
        <v>104918919.5434632</v>
      </c>
      <c r="M135" s="4">
        <v>108768755.83233276</v>
      </c>
      <c r="N135" s="4">
        <v>113152267.49182555</v>
      </c>
      <c r="O135" s="4">
        <v>114008516.02321391</v>
      </c>
      <c r="P135" s="4">
        <v>113424031.79168759</v>
      </c>
      <c r="Q135" s="4">
        <v>116728613.68990146</v>
      </c>
      <c r="R135" s="4">
        <v>120616673.62450142</v>
      </c>
      <c r="S135" s="4">
        <v>123706216.82139823</v>
      </c>
      <c r="T135" s="4">
        <v>129701698.13854593</v>
      </c>
      <c r="U135" s="4">
        <v>138357816.25639254</v>
      </c>
      <c r="V135" s="4">
        <v>145198144.99104849</v>
      </c>
      <c r="W135" s="4">
        <v>153062737.53876299</v>
      </c>
      <c r="X135" s="4">
        <v>159516013.22606233</v>
      </c>
      <c r="Y135" s="4">
        <v>164020818.60988966</v>
      </c>
      <c r="Z135" s="4">
        <v>169321038.67147526</v>
      </c>
      <c r="AA135" s="4">
        <v>175716421.30847299</v>
      </c>
      <c r="AB135" s="4">
        <v>183594660.98544994</v>
      </c>
      <c r="AC135" s="4">
        <v>191828921.44937178</v>
      </c>
      <c r="AD135" s="4">
        <v>199088418.19044212</v>
      </c>
      <c r="AE135" s="4">
        <v>201905889.47127366</v>
      </c>
      <c r="AF135" s="4">
        <v>197791145.06673524</v>
      </c>
      <c r="AG135" s="4">
        <v>197948300</v>
      </c>
      <c r="AH135" s="4">
        <v>199187355.72022566</v>
      </c>
      <c r="AI135" s="4">
        <v>197394894.28816611</v>
      </c>
      <c r="AJ135" s="4">
        <v>193599069.01919264</v>
      </c>
      <c r="AK135" s="4">
        <v>196748705.77994439</v>
      </c>
    </row>
    <row r="136" spans="2:37">
      <c r="B136" t="s">
        <v>14</v>
      </c>
      <c r="C136" s="4">
        <v>12476826.397831082</v>
      </c>
      <c r="D136" s="4">
        <v>12559035.187546745</v>
      </c>
      <c r="E136" s="4">
        <v>12441618.182626536</v>
      </c>
      <c r="F136" s="4">
        <v>12657300.838056231</v>
      </c>
      <c r="G136" s="4">
        <v>12730290.265930003</v>
      </c>
      <c r="H136" s="4">
        <v>12972458.750906736</v>
      </c>
      <c r="I136" s="4">
        <v>13430112.670349779</v>
      </c>
      <c r="J136" s="4">
        <v>14144786.024871666</v>
      </c>
      <c r="K136" s="4">
        <v>14578608.399350075</v>
      </c>
      <c r="L136" s="4">
        <v>15414955.831708806</v>
      </c>
      <c r="M136" s="4">
        <v>16507800.508783646</v>
      </c>
      <c r="N136" s="4">
        <v>16059124.804540347</v>
      </c>
      <c r="O136" s="4">
        <v>16202803.663847061</v>
      </c>
      <c r="P136" s="4">
        <v>16150750.432793938</v>
      </c>
      <c r="Q136" s="4">
        <v>16536935.933791341</v>
      </c>
      <c r="R136" s="4">
        <v>16749367.190376924</v>
      </c>
      <c r="S136" s="4">
        <v>17334891.539101001</v>
      </c>
      <c r="T136" s="4">
        <v>18477552.42436469</v>
      </c>
      <c r="U136" s="4">
        <v>19546992.235716455</v>
      </c>
      <c r="V136" s="4">
        <v>20417680.468704715</v>
      </c>
      <c r="W136" s="4">
        <v>21681270.369553346</v>
      </c>
      <c r="X136" s="4">
        <v>22684249.925340436</v>
      </c>
      <c r="Y136" s="4">
        <v>23627790.384066749</v>
      </c>
      <c r="Z136" s="4">
        <v>24641648.107764043</v>
      </c>
      <c r="AA136" s="4">
        <v>25452801.842591256</v>
      </c>
      <c r="AB136" s="4">
        <v>26638885.382049993</v>
      </c>
      <c r="AC136" s="4">
        <v>27816751.412128124</v>
      </c>
      <c r="AD136" s="4">
        <v>29045382.218888421</v>
      </c>
      <c r="AE136" s="4">
        <v>29530337.41171249</v>
      </c>
      <c r="AF136" s="4">
        <v>28122212.082291052</v>
      </c>
      <c r="AG136" s="4">
        <v>27984477</v>
      </c>
      <c r="AH136" s="4">
        <v>27579905.993069045</v>
      </c>
      <c r="AI136" s="4">
        <v>26810904.385928545</v>
      </c>
      <c r="AJ136" s="4">
        <v>26501603.708285857</v>
      </c>
      <c r="AK136" s="4">
        <v>26965530.399659086</v>
      </c>
    </row>
    <row r="137" spans="2:37">
      <c r="B137" t="s">
        <v>15</v>
      </c>
      <c r="C137" s="4">
        <v>8095148.3024137635</v>
      </c>
      <c r="D137" s="4">
        <v>8337909.5260925554</v>
      </c>
      <c r="E137" s="4">
        <v>8217782.5294462927</v>
      </c>
      <c r="F137" s="4">
        <v>8381221.2664299216</v>
      </c>
      <c r="G137" s="4">
        <v>8344484.0487756589</v>
      </c>
      <c r="H137" s="4">
        <v>8579801.7120835669</v>
      </c>
      <c r="I137" s="4">
        <v>8727252.132120179</v>
      </c>
      <c r="J137" s="4">
        <v>9646492.74477694</v>
      </c>
      <c r="K137" s="4">
        <v>9943580.638986988</v>
      </c>
      <c r="L137" s="4">
        <v>10838111.497146325</v>
      </c>
      <c r="M137" s="4">
        <v>11207396.740017273</v>
      </c>
      <c r="N137" s="4">
        <v>11212556.91119214</v>
      </c>
      <c r="O137" s="4">
        <v>11101640.553911284</v>
      </c>
      <c r="P137" s="4">
        <v>10998709.75138971</v>
      </c>
      <c r="Q137" s="4">
        <v>11351097.47706118</v>
      </c>
      <c r="R137" s="4">
        <v>11691655.226023981</v>
      </c>
      <c r="S137" s="4">
        <v>12054060.560373366</v>
      </c>
      <c r="T137" s="4">
        <v>12631759.213919541</v>
      </c>
      <c r="U137" s="4">
        <v>13194472.492604576</v>
      </c>
      <c r="V137" s="4">
        <v>13714532.531108893</v>
      </c>
      <c r="W137" s="4">
        <v>14545634.556857016</v>
      </c>
      <c r="X137" s="4">
        <v>14924867.837890089</v>
      </c>
      <c r="Y137" s="4">
        <v>15366291.805105576</v>
      </c>
      <c r="Z137" s="4">
        <v>15833577.686232081</v>
      </c>
      <c r="AA137" s="4">
        <v>16394381.123557622</v>
      </c>
      <c r="AB137" s="4">
        <v>16916415.835952502</v>
      </c>
      <c r="AC137" s="4">
        <v>17618596.608265795</v>
      </c>
      <c r="AD137" s="4">
        <v>18298969.304862652</v>
      </c>
      <c r="AE137" s="4">
        <v>18658650.012944557</v>
      </c>
      <c r="AF137" s="4">
        <v>18009095.496014651</v>
      </c>
      <c r="AG137" s="4">
        <v>18256818</v>
      </c>
      <c r="AH137" s="4">
        <v>18256280.185218632</v>
      </c>
      <c r="AI137" s="4">
        <v>17637252.430221219</v>
      </c>
      <c r="AJ137" s="4">
        <v>17398497.615563236</v>
      </c>
      <c r="AK137" s="4">
        <v>17669724.390297014</v>
      </c>
    </row>
    <row r="138" spans="2:37">
      <c r="B138" t="s">
        <v>16</v>
      </c>
      <c r="C138" s="4">
        <v>35758988.438065931</v>
      </c>
      <c r="D138" s="4">
        <v>36119320.047023788</v>
      </c>
      <c r="E138" s="4">
        <v>36806520.627052836</v>
      </c>
      <c r="F138" s="4">
        <v>36535746.033486478</v>
      </c>
      <c r="G138" s="4">
        <v>35299492.925373994</v>
      </c>
      <c r="H138" s="4">
        <v>36040061.977979571</v>
      </c>
      <c r="I138" s="4">
        <v>36655719.751030318</v>
      </c>
      <c r="J138" s="4">
        <v>37529431.168682449</v>
      </c>
      <c r="K138" s="4">
        <v>38928676.944641165</v>
      </c>
      <c r="L138" s="4">
        <v>41323952.620595142</v>
      </c>
      <c r="M138" s="4">
        <v>42160538.115637973</v>
      </c>
      <c r="N138" s="4">
        <v>43066425.601533011</v>
      </c>
      <c r="O138" s="4">
        <v>42525439.300886638</v>
      </c>
      <c r="P138" s="4">
        <v>41877105.394417606</v>
      </c>
      <c r="Q138" s="4">
        <v>42409094.948610261</v>
      </c>
      <c r="R138" s="4">
        <v>43761087.940529935</v>
      </c>
      <c r="S138" s="4">
        <v>44255746.799116768</v>
      </c>
      <c r="T138" s="4">
        <v>46258613.475597456</v>
      </c>
      <c r="U138" s="4">
        <v>48874511.038398251</v>
      </c>
      <c r="V138" s="4">
        <v>51349623.544724308</v>
      </c>
      <c r="W138" s="4">
        <v>53614426.423172832</v>
      </c>
      <c r="X138" s="4">
        <v>55351349.008695118</v>
      </c>
      <c r="Y138" s="4">
        <v>56376331.815364726</v>
      </c>
      <c r="Z138" s="4">
        <v>57744896.776642978</v>
      </c>
      <c r="AA138" s="4">
        <v>59465960.296498209</v>
      </c>
      <c r="AB138" s="4">
        <v>61716966.81131167</v>
      </c>
      <c r="AC138" s="4">
        <v>64113453.204492494</v>
      </c>
      <c r="AD138" s="4">
        <v>66368574.293035343</v>
      </c>
      <c r="AE138" s="4">
        <v>67300931.968390644</v>
      </c>
      <c r="AF138" s="4">
        <v>64668072.283542931</v>
      </c>
      <c r="AG138" s="4">
        <v>65680491</v>
      </c>
      <c r="AH138" s="4">
        <v>65170620.823506162</v>
      </c>
      <c r="AI138" s="4">
        <v>64014821.188686185</v>
      </c>
      <c r="AJ138" s="4">
        <v>62306887.59283787</v>
      </c>
      <c r="AK138" s="4">
        <v>63102136.701614887</v>
      </c>
    </row>
    <row r="139" spans="2:37">
      <c r="B139" t="s">
        <v>17</v>
      </c>
      <c r="C139" s="4">
        <v>3129463.6638686825</v>
      </c>
      <c r="D139" s="4">
        <v>3245350.6852087602</v>
      </c>
      <c r="E139" s="4">
        <v>3365773.8670588913</v>
      </c>
      <c r="F139" s="4">
        <v>3478060.8355929153</v>
      </c>
      <c r="G139" s="4">
        <v>3553730.260615299</v>
      </c>
      <c r="H139" s="4">
        <v>3836341.2264651703</v>
      </c>
      <c r="I139" s="4">
        <v>3616844.0415446619</v>
      </c>
      <c r="J139" s="4">
        <v>3720978.5247427328</v>
      </c>
      <c r="K139" s="4">
        <v>3926373.5873973598</v>
      </c>
      <c r="L139" s="4">
        <v>4087083.6105509</v>
      </c>
      <c r="M139" s="4">
        <v>4827152.7219982417</v>
      </c>
      <c r="N139" s="4">
        <v>4971477.8321944745</v>
      </c>
      <c r="O139" s="4">
        <v>5097186.7829000261</v>
      </c>
      <c r="P139" s="4">
        <v>5087948.321323256</v>
      </c>
      <c r="Q139" s="4">
        <v>5191940.6798154283</v>
      </c>
      <c r="R139" s="4">
        <v>5320559.8346944256</v>
      </c>
      <c r="S139" s="4">
        <v>5490218.7718429482</v>
      </c>
      <c r="T139" s="4">
        <v>5714922.7429766152</v>
      </c>
      <c r="U139" s="4">
        <v>5900802.766509016</v>
      </c>
      <c r="V139" s="4">
        <v>6100408.5275208149</v>
      </c>
      <c r="W139" s="4">
        <v>6474212.4933854034</v>
      </c>
      <c r="X139" s="4">
        <v>6627996.1223205486</v>
      </c>
      <c r="Y139" s="4">
        <v>6782984.2189746788</v>
      </c>
      <c r="Z139" s="4">
        <v>7050420.4551821556</v>
      </c>
      <c r="AA139" s="4">
        <v>7297917.0753948484</v>
      </c>
      <c r="AB139" s="4">
        <v>7563491.5607175454</v>
      </c>
      <c r="AC139" s="4">
        <v>7881060.9413909772</v>
      </c>
      <c r="AD139" s="4">
        <v>8219328.6409745766</v>
      </c>
      <c r="AE139" s="4">
        <v>8364781.2687952369</v>
      </c>
      <c r="AF139" s="4">
        <v>7986138.8740033219</v>
      </c>
      <c r="AG139" s="4">
        <v>8013688</v>
      </c>
      <c r="AH139" s="4">
        <v>7852445.8993458925</v>
      </c>
      <c r="AI139" s="4">
        <v>7572005.8024547659</v>
      </c>
      <c r="AJ139" s="4">
        <v>7370105.110386325</v>
      </c>
      <c r="AK139" s="4">
        <v>7514728.3215801362</v>
      </c>
    </row>
    <row r="140" spans="2:37">
      <c r="B140" t="s">
        <v>47</v>
      </c>
      <c r="C140" s="4">
        <v>1283785.2239893307</v>
      </c>
      <c r="D140" s="4">
        <v>1293298.5298345347</v>
      </c>
      <c r="E140" s="4">
        <v>1303302.5768986086</v>
      </c>
      <c r="F140" s="4">
        <v>1303785.6520021292</v>
      </c>
      <c r="G140" s="4">
        <v>1336017.0252421305</v>
      </c>
      <c r="H140" s="4">
        <v>1389846.2232219249</v>
      </c>
      <c r="I140" s="4">
        <v>1393225.3617836896</v>
      </c>
      <c r="J140" s="4">
        <v>1530340.4336421203</v>
      </c>
      <c r="K140" s="4">
        <v>1607586.564703929</v>
      </c>
      <c r="L140" s="4">
        <v>1675576.6463049089</v>
      </c>
      <c r="M140" s="4">
        <v>1838573.0195242628</v>
      </c>
      <c r="N140" s="4">
        <v>1807760.5747208542</v>
      </c>
      <c r="O140" s="4">
        <v>1814551.1878182171</v>
      </c>
      <c r="P140" s="4">
        <v>1920881.8968148159</v>
      </c>
      <c r="Q140" s="4">
        <v>1921127.1329398372</v>
      </c>
      <c r="R140" s="4">
        <v>1949272.4373512489</v>
      </c>
      <c r="S140" s="4">
        <v>1983798.8479774594</v>
      </c>
      <c r="T140" s="4">
        <v>2086373.7687282416</v>
      </c>
      <c r="U140" s="4">
        <v>2204975.5523803402</v>
      </c>
      <c r="V140" s="4">
        <v>2306599.9535167813</v>
      </c>
      <c r="W140" s="4">
        <v>2399016.4146142867</v>
      </c>
      <c r="X140" s="4">
        <v>2458701.4234994235</v>
      </c>
      <c r="Y140" s="4">
        <v>2501498.786386658</v>
      </c>
      <c r="Z140" s="4">
        <v>2608336.1279221857</v>
      </c>
      <c r="AA140" s="4">
        <v>2681358.9947472652</v>
      </c>
      <c r="AB140" s="4">
        <v>2771318.6891316012</v>
      </c>
      <c r="AC140" s="4">
        <v>2861826.7332096319</v>
      </c>
      <c r="AD140" s="4">
        <v>2948039.5589421978</v>
      </c>
      <c r="AE140" s="4">
        <v>3022360.1605334906</v>
      </c>
      <c r="AF140" s="4">
        <v>2989759.2398588201</v>
      </c>
      <c r="AG140" s="4">
        <v>3011864</v>
      </c>
      <c r="AH140" s="4">
        <v>3023293.5271418779</v>
      </c>
      <c r="AI140" s="4">
        <v>2987199.1733827414</v>
      </c>
      <c r="AJ140" s="4">
        <v>2975962.773250517</v>
      </c>
      <c r="AK140" s="4">
        <v>2994145.6913390686</v>
      </c>
    </row>
    <row r="141" spans="2:37">
      <c r="B141" t="s">
        <v>48</v>
      </c>
      <c r="C141" s="4">
        <v>384633.43288768537</v>
      </c>
      <c r="D141" s="4">
        <v>432041.59371874749</v>
      </c>
      <c r="E141" s="4">
        <v>404601.76583722758</v>
      </c>
      <c r="F141" s="4">
        <v>451356.28101702622</v>
      </c>
      <c r="G141" s="4">
        <v>445334.71336962079</v>
      </c>
      <c r="H141" s="4">
        <v>573173.13506619446</v>
      </c>
      <c r="I141" s="4">
        <v>531694.851141733</v>
      </c>
      <c r="J141" s="4">
        <v>546030.54105977702</v>
      </c>
      <c r="K141" s="4">
        <v>526817.36667694827</v>
      </c>
      <c r="L141" s="4">
        <v>563872.28916689195</v>
      </c>
      <c r="M141" s="4">
        <v>544264.61816084932</v>
      </c>
      <c r="N141" s="4">
        <v>553996.87549896725</v>
      </c>
      <c r="O141" s="4">
        <v>595661.82296881941</v>
      </c>
      <c r="P141" s="4">
        <v>628290.78329063533</v>
      </c>
      <c r="Q141" s="4">
        <v>628031.21690487966</v>
      </c>
      <c r="R141" s="4">
        <v>677077.63724965008</v>
      </c>
      <c r="S141" s="4">
        <v>677377.78628253366</v>
      </c>
      <c r="T141" s="4">
        <v>679143.27944153629</v>
      </c>
      <c r="U141" s="4">
        <v>709558.43400741974</v>
      </c>
      <c r="V141" s="4">
        <v>734977.13543980743</v>
      </c>
      <c r="W141" s="4">
        <v>790547.5773141135</v>
      </c>
      <c r="X141" s="4">
        <v>772886.09849918494</v>
      </c>
      <c r="Y141" s="4">
        <v>726741.82152584707</v>
      </c>
      <c r="Z141" s="4">
        <v>635036.38047604891</v>
      </c>
      <c r="AA141" s="4">
        <v>713115.07050084765</v>
      </c>
      <c r="AB141" s="4">
        <v>754990.60070461908</v>
      </c>
      <c r="AC141" s="4">
        <v>830157.60014731821</v>
      </c>
      <c r="AD141" s="4">
        <v>800387.60512939794</v>
      </c>
      <c r="AE141" s="4">
        <v>805421.26562292047</v>
      </c>
      <c r="AF141" s="4">
        <v>813715.47720665485</v>
      </c>
      <c r="AG141" s="4">
        <v>855016</v>
      </c>
      <c r="AH141" s="4">
        <v>1112378.9896402431</v>
      </c>
      <c r="AI141" s="4">
        <v>856972.97720830364</v>
      </c>
      <c r="AJ141" s="4">
        <v>881009.53417749435</v>
      </c>
      <c r="AK141" s="4">
        <v>827498.45233209978</v>
      </c>
    </row>
    <row r="142" spans="2:37">
      <c r="B142" t="s">
        <v>49</v>
      </c>
      <c r="C142" s="4">
        <f>SUM(C123:C141)</f>
        <v>484472710.07694995</v>
      </c>
      <c r="D142" s="4">
        <f t="shared" ref="D142:AK142" si="1">SUM(D123:D141)</f>
        <v>482094910.54611546</v>
      </c>
      <c r="E142" s="4">
        <f t="shared" si="1"/>
        <v>487947195.09421307</v>
      </c>
      <c r="F142" s="4">
        <f t="shared" si="1"/>
        <v>497648547.4001382</v>
      </c>
      <c r="G142" s="4">
        <f t="shared" si="1"/>
        <v>503506794.04372346</v>
      </c>
      <c r="H142" s="4">
        <f t="shared" si="1"/>
        <v>520960716.20105493</v>
      </c>
      <c r="I142" s="4">
        <f t="shared" si="1"/>
        <v>537400341.49084747</v>
      </c>
      <c r="J142" s="4">
        <f t="shared" si="1"/>
        <v>569833143.1062268</v>
      </c>
      <c r="K142" s="4">
        <f t="shared" si="1"/>
        <v>600856965.36266363</v>
      </c>
      <c r="L142" s="4">
        <f t="shared" si="1"/>
        <v>629957380.17955363</v>
      </c>
      <c r="M142" s="4">
        <f t="shared" si="1"/>
        <v>656302186.87796199</v>
      </c>
      <c r="N142" s="4">
        <f t="shared" si="1"/>
        <v>673907965.10579956</v>
      </c>
      <c r="O142" s="4">
        <f t="shared" si="1"/>
        <v>681346305.38703144</v>
      </c>
      <c r="P142" s="4">
        <f t="shared" si="1"/>
        <v>674646038.82031775</v>
      </c>
      <c r="Q142" s="4">
        <f t="shared" si="1"/>
        <v>691038414.24176359</v>
      </c>
      <c r="R142" s="4">
        <f t="shared" si="1"/>
        <v>709587710.39811015</v>
      </c>
      <c r="S142" s="4">
        <f t="shared" si="1"/>
        <v>727382026.77978921</v>
      </c>
      <c r="T142" s="4">
        <f t="shared" si="1"/>
        <v>758567621.83727729</v>
      </c>
      <c r="U142" s="4">
        <f t="shared" si="1"/>
        <v>792932627.38843036</v>
      </c>
      <c r="V142" s="4">
        <f t="shared" si="1"/>
        <v>827797252.91730654</v>
      </c>
      <c r="W142" s="4">
        <f t="shared" si="1"/>
        <v>867945080.49006915</v>
      </c>
      <c r="X142" s="4">
        <f t="shared" si="1"/>
        <v>900550110.76771295</v>
      </c>
      <c r="Y142" s="4">
        <f t="shared" si="1"/>
        <v>926510238.12139273</v>
      </c>
      <c r="Z142" s="4">
        <f t="shared" si="1"/>
        <v>956386519.61476636</v>
      </c>
      <c r="AA142" s="4">
        <f t="shared" si="1"/>
        <v>988594222.99122941</v>
      </c>
      <c r="AB142" s="4">
        <f t="shared" si="1"/>
        <v>1025808471.6770759</v>
      </c>
      <c r="AC142" s="4">
        <f t="shared" si="1"/>
        <v>1068181962.1295291</v>
      </c>
      <c r="AD142" s="4">
        <f t="shared" si="1"/>
        <v>1108547055.0535572</v>
      </c>
      <c r="AE142" s="4">
        <f t="shared" si="1"/>
        <v>1120978541.4695218</v>
      </c>
      <c r="AF142" s="4">
        <f t="shared" si="1"/>
        <v>1080877342.7329984</v>
      </c>
      <c r="AG142" s="4">
        <f t="shared" si="1"/>
        <v>1080913000</v>
      </c>
      <c r="AH142" s="4">
        <f t="shared" si="1"/>
        <v>1070103227.585651</v>
      </c>
      <c r="AI142" s="4">
        <f t="shared" si="1"/>
        <v>1042063344.5430099</v>
      </c>
      <c r="AJ142" s="4">
        <f t="shared" si="1"/>
        <v>1024639865.4019493</v>
      </c>
      <c r="AK142" s="4">
        <f t="shared" si="1"/>
        <v>1038582618.8473885</v>
      </c>
    </row>
    <row r="146" spans="2:37">
      <c r="B146" s="8" t="s">
        <v>57</v>
      </c>
    </row>
    <row r="147" spans="2:37">
      <c r="B147" t="s">
        <v>53</v>
      </c>
    </row>
    <row r="151" spans="2:37">
      <c r="C151" s="3">
        <v>1980</v>
      </c>
      <c r="D151" s="3">
        <v>1981</v>
      </c>
      <c r="E151" s="3">
        <v>1982</v>
      </c>
      <c r="F151" s="3">
        <v>1983</v>
      </c>
      <c r="G151" s="3">
        <v>1984</v>
      </c>
      <c r="H151" s="3">
        <v>1985</v>
      </c>
      <c r="I151" s="3">
        <v>1986</v>
      </c>
      <c r="J151" s="3">
        <v>1987</v>
      </c>
      <c r="K151" s="3">
        <v>1988</v>
      </c>
      <c r="L151" s="3">
        <v>1989</v>
      </c>
      <c r="M151" s="3">
        <v>1990</v>
      </c>
      <c r="N151" s="3">
        <v>1991</v>
      </c>
      <c r="O151" s="3">
        <v>1992</v>
      </c>
      <c r="P151" s="3">
        <v>1993</v>
      </c>
      <c r="Q151" s="3">
        <v>1994</v>
      </c>
      <c r="R151" s="3">
        <v>1995</v>
      </c>
      <c r="S151" s="3" t="s">
        <v>42</v>
      </c>
      <c r="T151" s="3" t="s">
        <v>43</v>
      </c>
      <c r="U151" s="3" t="s">
        <v>44</v>
      </c>
      <c r="V151" s="3" t="s">
        <v>45</v>
      </c>
      <c r="W151" s="3" t="s">
        <v>46</v>
      </c>
      <c r="X151" s="3">
        <v>2001</v>
      </c>
      <c r="Y151" s="3">
        <v>2002</v>
      </c>
      <c r="Z151" s="3">
        <v>2003</v>
      </c>
      <c r="AA151" s="3">
        <v>2004</v>
      </c>
      <c r="AB151" s="9">
        <v>2005</v>
      </c>
      <c r="AC151" s="9">
        <v>2006</v>
      </c>
      <c r="AD151" s="9">
        <v>2007</v>
      </c>
      <c r="AE151" s="9">
        <v>2008</v>
      </c>
      <c r="AF151" s="9">
        <v>2009</v>
      </c>
      <c r="AG151" s="9">
        <v>2010</v>
      </c>
      <c r="AH151" s="9">
        <v>2011</v>
      </c>
      <c r="AI151" s="9">
        <v>2012</v>
      </c>
      <c r="AJ151" s="9">
        <v>2013</v>
      </c>
      <c r="AK151" s="9">
        <v>2014</v>
      </c>
    </row>
    <row r="152" spans="2:37">
      <c r="B152" t="s">
        <v>1</v>
      </c>
      <c r="C152" s="4">
        <v>12435368.574377721</v>
      </c>
      <c r="D152" s="4">
        <v>13878327.854607157</v>
      </c>
      <c r="E152" s="4">
        <v>16277471.909306072</v>
      </c>
      <c r="F152" s="4">
        <v>18681519.597140588</v>
      </c>
      <c r="G152" s="4">
        <v>20973979.884345684</v>
      </c>
      <c r="H152" s="4">
        <v>24100102.947627634</v>
      </c>
      <c r="I152" s="4">
        <v>27467795.084898472</v>
      </c>
      <c r="J152" s="4">
        <v>31331350.699504189</v>
      </c>
      <c r="K152" s="4">
        <v>34734950.897682823</v>
      </c>
      <c r="L152" s="4">
        <v>38505118.368738309</v>
      </c>
      <c r="M152" s="4">
        <v>44284680.205929331</v>
      </c>
      <c r="N152" s="4">
        <v>48802505.933708243</v>
      </c>
      <c r="O152" s="4">
        <v>52127441.755592972</v>
      </c>
      <c r="P152" s="4">
        <v>53346748.714566238</v>
      </c>
      <c r="Q152" s="4">
        <v>56982399.573962286</v>
      </c>
      <c r="R152" s="4">
        <v>60680348.680495299</v>
      </c>
      <c r="S152" s="4">
        <v>64459697.126954921</v>
      </c>
      <c r="T152" s="4">
        <v>68778376.120496795</v>
      </c>
      <c r="U152" s="4">
        <v>72810122.792070806</v>
      </c>
      <c r="V152" s="4">
        <v>77885187.228965044</v>
      </c>
      <c r="W152" s="4">
        <v>85170530.58258976</v>
      </c>
      <c r="X152" s="4">
        <v>92096546.992087543</v>
      </c>
      <c r="Y152" s="4">
        <v>99571437.185238123</v>
      </c>
      <c r="Z152" s="4">
        <v>108627290.03846498</v>
      </c>
      <c r="AA152" s="4">
        <v>117853750.64205945</v>
      </c>
      <c r="AB152" s="4">
        <v>128468999.01129171</v>
      </c>
      <c r="AC152" s="4">
        <v>139002194.72469789</v>
      </c>
      <c r="AD152" s="4">
        <v>148529669.70247096</v>
      </c>
      <c r="AE152" s="4">
        <v>152931253.7641421</v>
      </c>
      <c r="AF152" s="4">
        <v>146850783.9198629</v>
      </c>
      <c r="AG152" s="4">
        <v>146124642</v>
      </c>
      <c r="AH152" s="4">
        <v>144651807</v>
      </c>
      <c r="AI152" s="4">
        <v>139998738</v>
      </c>
      <c r="AJ152" s="4">
        <v>138584587</v>
      </c>
      <c r="AK152" s="4">
        <v>139099313</v>
      </c>
    </row>
    <row r="153" spans="2:37">
      <c r="B153" t="s">
        <v>2</v>
      </c>
      <c r="C153" s="4">
        <v>3280268.4187269993</v>
      </c>
      <c r="D153" s="4">
        <v>3583282.2849083235</v>
      </c>
      <c r="E153" s="4">
        <v>4176198.7312445785</v>
      </c>
      <c r="F153" s="4">
        <v>4917521.6071404833</v>
      </c>
      <c r="G153" s="4">
        <v>5616090.2591649108</v>
      </c>
      <c r="H153" s="4">
        <v>6131377.3342569126</v>
      </c>
      <c r="I153" s="4">
        <v>6959833.5590539295</v>
      </c>
      <c r="J153" s="4">
        <v>7751766.3206732348</v>
      </c>
      <c r="K153" s="4">
        <v>8894736.6242030691</v>
      </c>
      <c r="L153" s="4">
        <v>9956734.0714969076</v>
      </c>
      <c r="M153" s="4">
        <v>10944294.425096801</v>
      </c>
      <c r="N153" s="4">
        <v>12028828.241371322</v>
      </c>
      <c r="O153" s="4">
        <v>12863473.26492184</v>
      </c>
      <c r="P153" s="4">
        <v>13213407.375361573</v>
      </c>
      <c r="Q153" s="4">
        <v>14001825.54827347</v>
      </c>
      <c r="R153" s="4">
        <v>14954066.832555607</v>
      </c>
      <c r="S153" s="4">
        <v>15907378.896551205</v>
      </c>
      <c r="T153" s="4">
        <v>16949856.384515949</v>
      </c>
      <c r="U153" s="4">
        <v>17727698.094362356</v>
      </c>
      <c r="V153" s="4">
        <v>18613993.190269619</v>
      </c>
      <c r="W153" s="4">
        <v>20077216.751699001</v>
      </c>
      <c r="X153" s="4">
        <v>21541263.700484011</v>
      </c>
      <c r="Y153" s="4">
        <v>23385339.099795964</v>
      </c>
      <c r="Z153" s="4">
        <v>25086890.438948479</v>
      </c>
      <c r="AA153" s="4">
        <v>26855365.130589463</v>
      </c>
      <c r="AB153" s="4">
        <v>29003120.346406821</v>
      </c>
      <c r="AC153" s="4">
        <v>31509164.726338021</v>
      </c>
      <c r="AD153" s="4">
        <v>34350917.132163338</v>
      </c>
      <c r="AE153" s="4">
        <v>35723206.962715939</v>
      </c>
      <c r="AF153" s="4">
        <v>34198436.354031608</v>
      </c>
      <c r="AG153" s="4">
        <v>34406424</v>
      </c>
      <c r="AH153" s="4">
        <v>33917092</v>
      </c>
      <c r="AI153" s="4">
        <v>32552093</v>
      </c>
      <c r="AJ153" s="4">
        <v>32658415</v>
      </c>
      <c r="AK153" s="4">
        <v>32827741</v>
      </c>
    </row>
    <row r="154" spans="2:37">
      <c r="B154" t="s">
        <v>3</v>
      </c>
      <c r="C154" s="4">
        <v>2629972.7930907845</v>
      </c>
      <c r="D154" s="4">
        <v>2970613.3482293263</v>
      </c>
      <c r="E154" s="4">
        <v>3464129.0959628676</v>
      </c>
      <c r="F154" s="4">
        <v>3833499.3429237269</v>
      </c>
      <c r="G154" s="4">
        <v>4255027.9295882266</v>
      </c>
      <c r="H154" s="4">
        <v>4903049.3048176169</v>
      </c>
      <c r="I154" s="4">
        <v>5626829.1264141575</v>
      </c>
      <c r="J154" s="4">
        <v>5974304.5921803685</v>
      </c>
      <c r="K154" s="4">
        <v>6541774.0159332519</v>
      </c>
      <c r="L154" s="4">
        <v>7292873.7849947084</v>
      </c>
      <c r="M154" s="4">
        <v>7875806.8188266968</v>
      </c>
      <c r="N154" s="4">
        <v>8520286.1762903538</v>
      </c>
      <c r="O154" s="4">
        <v>9339961.5283334199</v>
      </c>
      <c r="P154" s="4">
        <v>9429063.092689706</v>
      </c>
      <c r="Q154" s="4">
        <v>10030474.884662334</v>
      </c>
      <c r="R154" s="4">
        <v>10777063.425356245</v>
      </c>
      <c r="S154" s="4">
        <v>11279390.148586407</v>
      </c>
      <c r="T154" s="4">
        <v>11667864.147219896</v>
      </c>
      <c r="U154" s="4">
        <v>12615457.92076385</v>
      </c>
      <c r="V154" s="4">
        <v>12928582.349558504</v>
      </c>
      <c r="W154" s="4">
        <v>13997934.947351169</v>
      </c>
      <c r="X154" s="4">
        <v>15071673.191195535</v>
      </c>
      <c r="Y154" s="4">
        <v>16013254.480615474</v>
      </c>
      <c r="Z154" s="4">
        <v>16997929.135329112</v>
      </c>
      <c r="AA154" s="4">
        <v>18166587.268791839</v>
      </c>
      <c r="AB154" s="4">
        <v>19756737.589152697</v>
      </c>
      <c r="AC154" s="4">
        <v>21583677.979401708</v>
      </c>
      <c r="AD154" s="4">
        <v>23200080.850792442</v>
      </c>
      <c r="AE154" s="4">
        <v>24060193.800778329</v>
      </c>
      <c r="AF154" s="4">
        <v>22744934.582542319</v>
      </c>
      <c r="AG154" s="4">
        <v>22868674</v>
      </c>
      <c r="AH154" s="4">
        <v>22464790</v>
      </c>
      <c r="AI154" s="4">
        <v>21413233</v>
      </c>
      <c r="AJ154" s="4">
        <v>20719197</v>
      </c>
      <c r="AK154" s="4">
        <v>20793141</v>
      </c>
    </row>
    <row r="155" spans="2:37">
      <c r="B155" t="s">
        <v>4</v>
      </c>
      <c r="C155" s="4">
        <v>1884560.7713530997</v>
      </c>
      <c r="D155" s="4">
        <v>2202739.9770223359</v>
      </c>
      <c r="E155" s="4">
        <v>2605753.2793010087</v>
      </c>
      <c r="F155" s="4">
        <v>3036193.0345595339</v>
      </c>
      <c r="G155" s="4">
        <v>3532025.1243554908</v>
      </c>
      <c r="H155" s="4">
        <v>4217428.0828808583</v>
      </c>
      <c r="I155" s="4">
        <v>4708133.9664216684</v>
      </c>
      <c r="J155" s="4">
        <v>5318501.604934114</v>
      </c>
      <c r="K155" s="4">
        <v>5874681.5658315159</v>
      </c>
      <c r="L155" s="4">
        <v>6394112.3383414615</v>
      </c>
      <c r="M155" s="4">
        <v>7242337.7052381672</v>
      </c>
      <c r="N155" s="4">
        <v>8038409.2431187313</v>
      </c>
      <c r="O155" s="4">
        <v>8737387.0114688314</v>
      </c>
      <c r="P155" s="4">
        <v>9095166.4373087566</v>
      </c>
      <c r="Q155" s="4">
        <v>9742131.7664540373</v>
      </c>
      <c r="R155" s="4">
        <v>10371886.209442707</v>
      </c>
      <c r="S155" s="4">
        <v>11134085.749719102</v>
      </c>
      <c r="T155" s="4">
        <v>12347946.631060846</v>
      </c>
      <c r="U155" s="4">
        <v>13357365.952419061</v>
      </c>
      <c r="V155" s="4">
        <v>14751804.090095561</v>
      </c>
      <c r="W155" s="4">
        <v>16241547.838493505</v>
      </c>
      <c r="X155" s="4">
        <v>17624281.6512159</v>
      </c>
      <c r="Y155" s="4">
        <v>18643501.518642526</v>
      </c>
      <c r="Z155" s="4">
        <v>19702289.598319907</v>
      </c>
      <c r="AA155" s="4">
        <v>21127593.133149806</v>
      </c>
      <c r="AB155" s="4">
        <v>22822623.498946495</v>
      </c>
      <c r="AC155" s="4">
        <v>24692408.67980716</v>
      </c>
      <c r="AD155" s="4">
        <v>26441842.604654025</v>
      </c>
      <c r="AE155" s="4">
        <v>27561037.783563647</v>
      </c>
      <c r="AF155" s="4">
        <v>26417418.329337195</v>
      </c>
      <c r="AG155" s="4">
        <v>26194558</v>
      </c>
      <c r="AH155" s="4">
        <v>26030098</v>
      </c>
      <c r="AI155" s="4">
        <v>25810429</v>
      </c>
      <c r="AJ155" s="4">
        <v>25837947</v>
      </c>
      <c r="AK155" s="4">
        <v>26329125</v>
      </c>
    </row>
    <row r="156" spans="2:37">
      <c r="B156" t="s">
        <v>5</v>
      </c>
      <c r="C156" s="4">
        <v>3478046.0026153722</v>
      </c>
      <c r="D156" s="4">
        <v>3920016.0600147205</v>
      </c>
      <c r="E156" s="4">
        <v>4511124.5557319131</v>
      </c>
      <c r="F156" s="4">
        <v>5287278.2077828068</v>
      </c>
      <c r="G156" s="4">
        <v>5728748.419703546</v>
      </c>
      <c r="H156" s="4">
        <v>6178312.9438911593</v>
      </c>
      <c r="I156" s="4">
        <v>7307410.1957451086</v>
      </c>
      <c r="J156" s="4">
        <v>8247034.7043064767</v>
      </c>
      <c r="K156" s="4">
        <v>9393299.1793612596</v>
      </c>
      <c r="L156" s="4">
        <v>10242436.266534904</v>
      </c>
      <c r="M156" s="4">
        <v>11252468.540157193</v>
      </c>
      <c r="N156" s="4">
        <v>12348823.550526798</v>
      </c>
      <c r="O156" s="4">
        <v>13736929.449146068</v>
      </c>
      <c r="P156" s="4">
        <v>14864626.240398746</v>
      </c>
      <c r="Q156" s="4">
        <v>15910858.364484029</v>
      </c>
      <c r="R156" s="4">
        <v>17022116.481937155</v>
      </c>
      <c r="S156" s="4">
        <v>18088050.432001278</v>
      </c>
      <c r="T156" s="4">
        <v>19486793.318741411</v>
      </c>
      <c r="U156" s="4">
        <v>21265936.358176205</v>
      </c>
      <c r="V156" s="4">
        <v>23613643.270110589</v>
      </c>
      <c r="W156" s="4">
        <v>25414578.334374029</v>
      </c>
      <c r="X156" s="4">
        <v>27779266.419443134</v>
      </c>
      <c r="Y156" s="4">
        <v>29652698.157164022</v>
      </c>
      <c r="Z156" s="4">
        <v>31986932.625180312</v>
      </c>
      <c r="AA156" s="4">
        <v>34055620.851985417</v>
      </c>
      <c r="AB156" s="4">
        <v>36554579.302285612</v>
      </c>
      <c r="AC156" s="4">
        <v>39191469.950061895</v>
      </c>
      <c r="AD156" s="4">
        <v>41655900.625488259</v>
      </c>
      <c r="AE156" s="4">
        <v>42853837.006565757</v>
      </c>
      <c r="AF156" s="4">
        <v>40811200.153502226</v>
      </c>
      <c r="AG156" s="4">
        <v>41248693</v>
      </c>
      <c r="AH156" s="4">
        <v>41047616</v>
      </c>
      <c r="AI156" s="4">
        <v>40004270</v>
      </c>
      <c r="AJ156" s="4">
        <v>39986124</v>
      </c>
      <c r="AK156" s="4">
        <v>40753275</v>
      </c>
    </row>
    <row r="157" spans="2:37">
      <c r="B157" t="s">
        <v>6</v>
      </c>
      <c r="C157" s="4">
        <v>1382767.6782898984</v>
      </c>
      <c r="D157" s="4">
        <v>1592113.4715359274</v>
      </c>
      <c r="E157" s="4">
        <v>1781108.5393570717</v>
      </c>
      <c r="F157" s="4">
        <v>2014176.4109558139</v>
      </c>
      <c r="G157" s="4">
        <v>2262522.8181019844</v>
      </c>
      <c r="H157" s="4">
        <v>2403333.3938231729</v>
      </c>
      <c r="I157" s="4">
        <v>2585847.4645056496</v>
      </c>
      <c r="J157" s="4">
        <v>2849611.6786447042</v>
      </c>
      <c r="K157" s="4">
        <v>3307278.5106822327</v>
      </c>
      <c r="L157" s="4">
        <v>3756195.7558090426</v>
      </c>
      <c r="M157" s="4">
        <v>4051384.3830749998</v>
      </c>
      <c r="N157" s="4">
        <v>4344806.0447726091</v>
      </c>
      <c r="O157" s="4">
        <v>4743218.117740863</v>
      </c>
      <c r="P157" s="4">
        <v>4800298.614943915</v>
      </c>
      <c r="Q157" s="4">
        <v>5106462.608814246</v>
      </c>
      <c r="R157" s="4">
        <v>5444590.3712335229</v>
      </c>
      <c r="S157" s="4">
        <v>5713446.5311671542</v>
      </c>
      <c r="T157" s="4">
        <v>6045866.0651535923</v>
      </c>
      <c r="U157" s="4">
        <v>6505882.1173796495</v>
      </c>
      <c r="V157" s="4">
        <v>6995363.0819363473</v>
      </c>
      <c r="W157" s="4">
        <v>7613673.4022294441</v>
      </c>
      <c r="X157" s="4">
        <v>8281335.0530922115</v>
      </c>
      <c r="Y157" s="4">
        <v>8915363.2709653676</v>
      </c>
      <c r="Z157" s="4">
        <v>9471515.2215380725</v>
      </c>
      <c r="AA157" s="4">
        <v>10175384.696370978</v>
      </c>
      <c r="AB157" s="4">
        <v>11049736.789168473</v>
      </c>
      <c r="AC157" s="4">
        <v>11915170.818904972</v>
      </c>
      <c r="AD157" s="4">
        <v>12833383.470047534</v>
      </c>
      <c r="AE157" s="4">
        <v>13322646.289630663</v>
      </c>
      <c r="AF157" s="4">
        <v>12777471.158595808</v>
      </c>
      <c r="AG157" s="4">
        <v>12826271</v>
      </c>
      <c r="AH157" s="4">
        <v>12591556</v>
      </c>
      <c r="AI157" s="4">
        <v>12115309</v>
      </c>
      <c r="AJ157" s="4">
        <v>11756993</v>
      </c>
      <c r="AK157" s="4">
        <v>11863907</v>
      </c>
    </row>
    <row r="158" spans="2:37">
      <c r="B158" t="s">
        <v>7</v>
      </c>
      <c r="C158" s="4">
        <v>5958717.8513821634</v>
      </c>
      <c r="D158" s="4">
        <v>6449507.5766403088</v>
      </c>
      <c r="E158" s="4">
        <v>7719454.9354709825</v>
      </c>
      <c r="F158" s="4">
        <v>8821066.3903053962</v>
      </c>
      <c r="G158" s="4">
        <v>10079891.480106514</v>
      </c>
      <c r="H158" s="4">
        <v>11466448.788344992</v>
      </c>
      <c r="I158" s="4">
        <v>12876276.275260203</v>
      </c>
      <c r="J158" s="4">
        <v>14364162.815765062</v>
      </c>
      <c r="K158" s="4">
        <v>15765218.601459973</v>
      </c>
      <c r="L158" s="4">
        <v>17358556.733387157</v>
      </c>
      <c r="M158" s="4">
        <v>18863928.492556136</v>
      </c>
      <c r="N158" s="4">
        <v>20684121.383562684</v>
      </c>
      <c r="O158" s="4">
        <v>22241191.645147029</v>
      </c>
      <c r="P158" s="4">
        <v>23509568.267603707</v>
      </c>
      <c r="Q158" s="4">
        <v>24570706.362582032</v>
      </c>
      <c r="R158" s="4">
        <v>26868557.162351251</v>
      </c>
      <c r="S158" s="4">
        <v>28068975.740805499</v>
      </c>
      <c r="T158" s="4">
        <v>29129774.114273094</v>
      </c>
      <c r="U158" s="4">
        <v>30559071.361201391</v>
      </c>
      <c r="V158" s="4">
        <v>32418814.307714239</v>
      </c>
      <c r="W158" s="4">
        <v>34531409.70631294</v>
      </c>
      <c r="X158" s="4">
        <v>36799109.052884549</v>
      </c>
      <c r="Y158" s="4">
        <v>39312694.809959933</v>
      </c>
      <c r="Z158" s="4">
        <v>42048418.165229701</v>
      </c>
      <c r="AA158" s="4">
        <v>45002708.042163208</v>
      </c>
      <c r="AB158" s="4">
        <v>48264600.037600242</v>
      </c>
      <c r="AC158" s="4">
        <v>51806650.891177095</v>
      </c>
      <c r="AD158" s="4">
        <v>55675569.302226603</v>
      </c>
      <c r="AE158" s="4">
        <v>57095053.151478149</v>
      </c>
      <c r="AF158" s="4">
        <v>55293614.187313512</v>
      </c>
      <c r="AG158" s="4">
        <v>55558135</v>
      </c>
      <c r="AH158" s="4">
        <v>55076407</v>
      </c>
      <c r="AI158" s="4">
        <v>53481517</v>
      </c>
      <c r="AJ158" s="4">
        <v>52109288</v>
      </c>
      <c r="AK158" s="4">
        <v>52347567</v>
      </c>
    </row>
    <row r="159" spans="2:37">
      <c r="B159" t="s">
        <v>8</v>
      </c>
      <c r="C159" s="4">
        <v>3501561.8171369787</v>
      </c>
      <c r="D159" s="4">
        <v>3835065.0980092464</v>
      </c>
      <c r="E159" s="4">
        <v>4407646.1933854958</v>
      </c>
      <c r="F159" s="4">
        <v>4953853.0418959484</v>
      </c>
      <c r="G159" s="4">
        <v>5643496.3522134405</v>
      </c>
      <c r="H159" s="4">
        <v>6636089.4807242621</v>
      </c>
      <c r="I159" s="4">
        <v>7225193.8492309684</v>
      </c>
      <c r="J159" s="4">
        <v>8329852.3488890389</v>
      </c>
      <c r="K159" s="4">
        <v>9466089.7635475732</v>
      </c>
      <c r="L159" s="4">
        <v>10769177.699656835</v>
      </c>
      <c r="M159" s="4">
        <v>12014290.585512068</v>
      </c>
      <c r="N159" s="4">
        <v>13166038.78523303</v>
      </c>
      <c r="O159" s="4">
        <v>14243317.128162453</v>
      </c>
      <c r="P159" s="4">
        <v>14530983.102862746</v>
      </c>
      <c r="Q159" s="4">
        <v>15274741.451807497</v>
      </c>
      <c r="R159" s="4">
        <v>16319459.59158537</v>
      </c>
      <c r="S159" s="4">
        <v>17454308.982740968</v>
      </c>
      <c r="T159" s="4">
        <v>18468578.715895664</v>
      </c>
      <c r="U159" s="4">
        <v>19860635.489503149</v>
      </c>
      <c r="V159" s="4">
        <v>20948885.809632465</v>
      </c>
      <c r="W159" s="4">
        <v>22569011.798188753</v>
      </c>
      <c r="X159" s="4">
        <v>24427426.479301017</v>
      </c>
      <c r="Y159" s="4">
        <v>26250487.64482389</v>
      </c>
      <c r="Z159" s="4">
        <v>28536969.393949822</v>
      </c>
      <c r="AA159" s="4">
        <v>30561260.407947309</v>
      </c>
      <c r="AB159" s="4">
        <v>33282342.133731183</v>
      </c>
      <c r="AC159" s="4">
        <v>36195831.24504035</v>
      </c>
      <c r="AD159" s="4">
        <v>39389779.064431459</v>
      </c>
      <c r="AE159" s="4">
        <v>40944589.281792209</v>
      </c>
      <c r="AF159" s="4">
        <v>39498633.403609537</v>
      </c>
      <c r="AG159" s="4">
        <v>39230002</v>
      </c>
      <c r="AH159" s="4">
        <v>38773960</v>
      </c>
      <c r="AI159" s="4">
        <v>37512630</v>
      </c>
      <c r="AJ159" s="4">
        <v>36836883</v>
      </c>
      <c r="AK159" s="4">
        <v>36463389</v>
      </c>
    </row>
    <row r="160" spans="2:37">
      <c r="B160" t="s">
        <v>9</v>
      </c>
      <c r="C160" s="4">
        <v>18463733.256237015</v>
      </c>
      <c r="D160" s="4">
        <v>20338433.052397572</v>
      </c>
      <c r="E160" s="4">
        <v>22815514.062575001</v>
      </c>
      <c r="F160" s="4">
        <v>25724642.126253624</v>
      </c>
      <c r="G160" s="4">
        <v>29383713.877327431</v>
      </c>
      <c r="H160" s="4">
        <v>31838504.261378735</v>
      </c>
      <c r="I160" s="4">
        <v>37414659.306780726</v>
      </c>
      <c r="J160" s="4">
        <v>42345519.92741473</v>
      </c>
      <c r="K160" s="4">
        <v>47823267.915576398</v>
      </c>
      <c r="L160" s="4">
        <v>54567176.057934724</v>
      </c>
      <c r="M160" s="4">
        <v>60809079.964047156</v>
      </c>
      <c r="N160" s="4">
        <v>66933963.255646065</v>
      </c>
      <c r="O160" s="4">
        <v>72609195.833784252</v>
      </c>
      <c r="P160" s="4">
        <v>74673108.636147544</v>
      </c>
      <c r="Q160" s="4">
        <v>80046491.5687114</v>
      </c>
      <c r="R160" s="4">
        <v>86872347.642367646</v>
      </c>
      <c r="S160" s="4">
        <v>93023944.818284005</v>
      </c>
      <c r="T160" s="4">
        <v>98800589.764806807</v>
      </c>
      <c r="U160" s="4">
        <v>104516843.96117403</v>
      </c>
      <c r="V160" s="4">
        <v>112377469.60745107</v>
      </c>
      <c r="W160" s="4">
        <v>121078578.17552842</v>
      </c>
      <c r="X160" s="4">
        <v>130876074.72905372</v>
      </c>
      <c r="Y160" s="4">
        <v>140071024.72698247</v>
      </c>
      <c r="Z160" s="4">
        <v>150457006.56541064</v>
      </c>
      <c r="AA160" s="4">
        <v>161743924.53188762</v>
      </c>
      <c r="AB160" s="4">
        <v>174004472.2414313</v>
      </c>
      <c r="AC160" s="4">
        <v>188746734.3053816</v>
      </c>
      <c r="AD160" s="4">
        <v>202156818.52560261</v>
      </c>
      <c r="AE160" s="4">
        <v>208583796.95980585</v>
      </c>
      <c r="AF160" s="4">
        <v>201513958.27614793</v>
      </c>
      <c r="AG160" s="4">
        <v>203324091</v>
      </c>
      <c r="AH160" s="4">
        <v>200184689</v>
      </c>
      <c r="AI160" s="4">
        <v>196011111</v>
      </c>
      <c r="AJ160" s="4">
        <v>194267932</v>
      </c>
      <c r="AK160" s="4">
        <v>197003704</v>
      </c>
    </row>
    <row r="161" spans="2:37">
      <c r="B161" t="s">
        <v>10</v>
      </c>
      <c r="C161" s="4">
        <v>9646721.8416074477</v>
      </c>
      <c r="D161" s="4">
        <v>11098842.726588309</v>
      </c>
      <c r="E161" s="4">
        <v>12414307.322049238</v>
      </c>
      <c r="F161" s="4">
        <v>14291876.226579322</v>
      </c>
      <c r="G161" s="4">
        <v>16300801.360256145</v>
      </c>
      <c r="H161" s="4">
        <v>18230696.008972637</v>
      </c>
      <c r="I161" s="4">
        <v>20312644.044275604</v>
      </c>
      <c r="J161" s="4">
        <v>22746060.931641754</v>
      </c>
      <c r="K161" s="4">
        <v>25120143.462841284</v>
      </c>
      <c r="L161" s="4">
        <v>28183078.171615761</v>
      </c>
      <c r="M161" s="4">
        <v>31625188.793628059</v>
      </c>
      <c r="N161" s="4">
        <v>34796746.798429765</v>
      </c>
      <c r="O161" s="4">
        <v>37334029.892209306</v>
      </c>
      <c r="P161" s="4">
        <v>38438079.437581398</v>
      </c>
      <c r="Q161" s="4">
        <v>40533845.495192789</v>
      </c>
      <c r="R161" s="4">
        <v>43038225.167614758</v>
      </c>
      <c r="S161" s="4">
        <v>45641002.093954533</v>
      </c>
      <c r="T161" s="4">
        <v>49256573.527573295</v>
      </c>
      <c r="U161" s="4">
        <v>53091538.732263103</v>
      </c>
      <c r="V161" s="4">
        <v>56993111.008454405</v>
      </c>
      <c r="W161" s="4">
        <v>62168637.930978589</v>
      </c>
      <c r="X161" s="4">
        <v>67863053.134298772</v>
      </c>
      <c r="Y161" s="4">
        <v>72996868.64379923</v>
      </c>
      <c r="Z161" s="4">
        <v>78210575.267846435</v>
      </c>
      <c r="AA161" s="4">
        <v>84108532.445970461</v>
      </c>
      <c r="AB161" s="4">
        <v>91034901.545798793</v>
      </c>
      <c r="AC161" s="4">
        <v>98963478.944039479</v>
      </c>
      <c r="AD161" s="4">
        <v>105809505.69875655</v>
      </c>
      <c r="AE161" s="4">
        <v>109419489.42170241</v>
      </c>
      <c r="AF161" s="4">
        <v>103072158.73442879</v>
      </c>
      <c r="AG161" s="4">
        <v>102328966</v>
      </c>
      <c r="AH161" s="4">
        <v>100664633</v>
      </c>
      <c r="AI161" s="4">
        <v>96731258</v>
      </c>
      <c r="AJ161" s="4">
        <v>95884093</v>
      </c>
      <c r="AK161" s="4">
        <v>97429789</v>
      </c>
    </row>
    <row r="162" spans="2:37">
      <c r="B162" t="s">
        <v>11</v>
      </c>
      <c r="C162" s="4">
        <v>1547425.8102548178</v>
      </c>
      <c r="D162" s="4">
        <v>1698080.1655267668</v>
      </c>
      <c r="E162" s="4">
        <v>1963198.0922736651</v>
      </c>
      <c r="F162" s="4">
        <v>2207503.1245165695</v>
      </c>
      <c r="G162" s="4">
        <v>2933917.8652666849</v>
      </c>
      <c r="H162" s="4">
        <v>3328451.8607609184</v>
      </c>
      <c r="I162" s="4">
        <v>3590306.0427209898</v>
      </c>
      <c r="J162" s="4">
        <v>4113487.1801685332</v>
      </c>
      <c r="K162" s="4">
        <v>4698604.6954735154</v>
      </c>
      <c r="L162" s="4">
        <v>5113124.9415150536</v>
      </c>
      <c r="M162" s="4">
        <v>5670735.0904855393</v>
      </c>
      <c r="N162" s="4">
        <v>6251704.2091158861</v>
      </c>
      <c r="O162" s="4">
        <v>6795921.3959206352</v>
      </c>
      <c r="P162" s="4">
        <v>6968040.4279312873</v>
      </c>
      <c r="Q162" s="4">
        <v>7424421.3873694809</v>
      </c>
      <c r="R162" s="4">
        <v>7634668.1934944205</v>
      </c>
      <c r="S162" s="4">
        <v>8119193.3062469382</v>
      </c>
      <c r="T162" s="4">
        <v>8522441.4961122703</v>
      </c>
      <c r="U162" s="4">
        <v>9073725.9887337554</v>
      </c>
      <c r="V162" s="4">
        <v>9797789.199756477</v>
      </c>
      <c r="W162" s="4">
        <v>10614390.368926605</v>
      </c>
      <c r="X162" s="4">
        <v>11371092.429454722</v>
      </c>
      <c r="Y162" s="4">
        <v>12167609.401373943</v>
      </c>
      <c r="Z162" s="4">
        <v>13079306.24176369</v>
      </c>
      <c r="AA162" s="4">
        <v>14041470.138831114</v>
      </c>
      <c r="AB162" s="4">
        <v>15315564.196709607</v>
      </c>
      <c r="AC162" s="4">
        <v>16355284.230739238</v>
      </c>
      <c r="AD162" s="4">
        <v>17641363.994953025</v>
      </c>
      <c r="AE162" s="4">
        <v>18351955.564540271</v>
      </c>
      <c r="AF162" s="4">
        <v>17927373.834342863</v>
      </c>
      <c r="AG162" s="4">
        <v>18026718</v>
      </c>
      <c r="AH162" s="4">
        <v>17563209</v>
      </c>
      <c r="AI162" s="4">
        <v>16836093</v>
      </c>
      <c r="AJ162" s="4">
        <v>16840911</v>
      </c>
      <c r="AK162" s="4">
        <v>16906652</v>
      </c>
    </row>
    <row r="163" spans="2:37">
      <c r="B163" t="s">
        <v>12</v>
      </c>
      <c r="C163" s="4">
        <v>5814250.0373078212</v>
      </c>
      <c r="D163" s="4">
        <v>6662762.2349864291</v>
      </c>
      <c r="E163" s="4">
        <v>7810839.0277054459</v>
      </c>
      <c r="F163" s="4">
        <v>8642607.2076639384</v>
      </c>
      <c r="G163" s="4">
        <v>9760507.7996153198</v>
      </c>
      <c r="H163" s="4">
        <v>10737538.466953885</v>
      </c>
      <c r="I163" s="4">
        <v>11879126.010641458</v>
      </c>
      <c r="J163" s="4">
        <v>13045828.749949221</v>
      </c>
      <c r="K163" s="4">
        <v>14602138.623763395</v>
      </c>
      <c r="L163" s="4">
        <v>16312623.643906932</v>
      </c>
      <c r="M163" s="4">
        <v>17805208.5314405</v>
      </c>
      <c r="N163" s="4">
        <v>19455109.082725268</v>
      </c>
      <c r="O163" s="4">
        <v>21111690.023144711</v>
      </c>
      <c r="P163" s="4">
        <v>21880891.526595756</v>
      </c>
      <c r="Q163" s="4">
        <v>23068024.53791986</v>
      </c>
      <c r="R163" s="4">
        <v>25083278.205249075</v>
      </c>
      <c r="S163" s="4">
        <v>26340459.441629253</v>
      </c>
      <c r="T163" s="4">
        <v>27808169.662588432</v>
      </c>
      <c r="U163" s="4">
        <v>29426989.634584293</v>
      </c>
      <c r="V163" s="4">
        <v>31354838.292824864</v>
      </c>
      <c r="W163" s="4">
        <v>33399357.877219867</v>
      </c>
      <c r="X163" s="4">
        <v>35743537.526110269</v>
      </c>
      <c r="Y163" s="4">
        <v>38188189.305657424</v>
      </c>
      <c r="Z163" s="4">
        <v>40951028.450274229</v>
      </c>
      <c r="AA163" s="4">
        <v>44127106.234255806</v>
      </c>
      <c r="AB163" s="4">
        <v>47884930.981122717</v>
      </c>
      <c r="AC163" s="4">
        <v>52027939.216621757</v>
      </c>
      <c r="AD163" s="4">
        <v>56079062.277550213</v>
      </c>
      <c r="AE163" s="4">
        <v>58460714.560407154</v>
      </c>
      <c r="AF163" s="4">
        <v>56541544.76885473</v>
      </c>
      <c r="AG163" s="4">
        <v>57025172</v>
      </c>
      <c r="AH163" s="4">
        <v>55828124</v>
      </c>
      <c r="AI163" s="4">
        <v>54041105</v>
      </c>
      <c r="AJ163" s="4">
        <v>53898655</v>
      </c>
      <c r="AK163" s="4">
        <v>53857628</v>
      </c>
    </row>
    <row r="164" spans="2:37">
      <c r="B164" t="s">
        <v>13</v>
      </c>
      <c r="C164" s="4">
        <v>14603213.751817631</v>
      </c>
      <c r="D164" s="4">
        <v>16387263.405915238</v>
      </c>
      <c r="E164" s="4">
        <v>19310104.260757316</v>
      </c>
      <c r="F164" s="4">
        <v>22340215.611034412</v>
      </c>
      <c r="G164" s="4">
        <v>24961731.440070495</v>
      </c>
      <c r="H164" s="4">
        <v>27250267.109948374</v>
      </c>
      <c r="I164" s="4">
        <v>32716490.802740011</v>
      </c>
      <c r="J164" s="4">
        <v>37048514.444247708</v>
      </c>
      <c r="K164" s="4">
        <v>41095069.996924952</v>
      </c>
      <c r="L164" s="4">
        <v>46425225.758049682</v>
      </c>
      <c r="M164" s="4">
        <v>52799820.503442898</v>
      </c>
      <c r="N164" s="4">
        <v>58562436.548891336</v>
      </c>
      <c r="O164" s="4">
        <v>63851198.510243319</v>
      </c>
      <c r="P164" s="4">
        <v>66477856.584143661</v>
      </c>
      <c r="Q164" s="4">
        <v>71475845.424361482</v>
      </c>
      <c r="R164" s="4">
        <v>77859628.326996326</v>
      </c>
      <c r="S164" s="4">
        <v>82600578.865907654</v>
      </c>
      <c r="T164" s="4">
        <v>88844122.745048523</v>
      </c>
      <c r="U164" s="4">
        <v>97037935.361142054</v>
      </c>
      <c r="V164" s="4">
        <v>104536032.17761636</v>
      </c>
      <c r="W164" s="4">
        <v>114268721.5806122</v>
      </c>
      <c r="X164" s="4">
        <v>124234221.8328985</v>
      </c>
      <c r="Y164" s="4">
        <v>133767459.61470233</v>
      </c>
      <c r="Z164" s="4">
        <v>143505301.59141383</v>
      </c>
      <c r="AA164" s="4">
        <v>154361211.6917055</v>
      </c>
      <c r="AB164" s="4">
        <v>166947224.56709442</v>
      </c>
      <c r="AC164" s="4">
        <v>181833029.75935876</v>
      </c>
      <c r="AD164" s="4">
        <v>194857970.7221863</v>
      </c>
      <c r="AE164" s="4">
        <v>202503206.64895612</v>
      </c>
      <c r="AF164" s="4">
        <v>200164064.19824925</v>
      </c>
      <c r="AG164" s="4">
        <v>197948300</v>
      </c>
      <c r="AH164" s="4">
        <v>198942916</v>
      </c>
      <c r="AI164" s="4">
        <v>197060995</v>
      </c>
      <c r="AJ164" s="4">
        <v>193833734</v>
      </c>
      <c r="AK164" s="4">
        <v>196117831</v>
      </c>
    </row>
    <row r="165" spans="2:37">
      <c r="B165" t="s">
        <v>14</v>
      </c>
      <c r="C165" s="4">
        <v>2303253.8711018953</v>
      </c>
      <c r="D165" s="4">
        <v>2554976.9587974497</v>
      </c>
      <c r="E165" s="4">
        <v>2894924.7288105912</v>
      </c>
      <c r="F165" s="4">
        <v>3382754.4970552702</v>
      </c>
      <c r="G165" s="4">
        <v>3831051.9368457426</v>
      </c>
      <c r="H165" s="4">
        <v>4237424.4444395397</v>
      </c>
      <c r="I165" s="4">
        <v>5052529.447039118</v>
      </c>
      <c r="J165" s="4">
        <v>5602199.9330754783</v>
      </c>
      <c r="K165" s="4">
        <v>6077251.4937197976</v>
      </c>
      <c r="L165" s="4">
        <v>6835228.650720574</v>
      </c>
      <c r="M165" s="4">
        <v>7855027.4602209562</v>
      </c>
      <c r="N165" s="4">
        <v>8514310.6219161339</v>
      </c>
      <c r="O165" s="4">
        <v>9101485.3756737616</v>
      </c>
      <c r="P165" s="4">
        <v>9320186.0333526675</v>
      </c>
      <c r="Q165" s="4">
        <v>9938094.2819384523</v>
      </c>
      <c r="R165" s="4">
        <v>10467883.548885075</v>
      </c>
      <c r="S165" s="4">
        <v>11153288.138267875</v>
      </c>
      <c r="T165" s="4">
        <v>12166693.342929812</v>
      </c>
      <c r="U165" s="4">
        <v>13112148.555231566</v>
      </c>
      <c r="V165" s="4">
        <v>14043612.385402221</v>
      </c>
      <c r="W165" s="4">
        <v>15565725.637143591</v>
      </c>
      <c r="X165" s="4">
        <v>17006488.407536525</v>
      </c>
      <c r="Y165" s="4">
        <v>18584834.151455037</v>
      </c>
      <c r="Z165" s="4">
        <v>20321565.823108263</v>
      </c>
      <c r="AA165" s="4">
        <v>21912297.17879235</v>
      </c>
      <c r="AB165" s="4">
        <v>24123528.406658079</v>
      </c>
      <c r="AC165" s="4">
        <v>26194906.076218542</v>
      </c>
      <c r="AD165" s="4">
        <v>28221287.988103129</v>
      </c>
      <c r="AE165" s="4">
        <v>29373883.65467884</v>
      </c>
      <c r="AF165" s="4">
        <v>27869460.609281622</v>
      </c>
      <c r="AG165" s="4">
        <v>27984477</v>
      </c>
      <c r="AH165" s="4">
        <v>27243278</v>
      </c>
      <c r="AI165" s="4">
        <v>26594366</v>
      </c>
      <c r="AJ165" s="4">
        <v>26653719</v>
      </c>
      <c r="AK165" s="4">
        <v>26807558</v>
      </c>
    </row>
    <row r="166" spans="2:37">
      <c r="B166" t="s">
        <v>15</v>
      </c>
      <c r="C166" s="4">
        <v>1704362.0894297485</v>
      </c>
      <c r="D166" s="4">
        <v>1964868.2333243196</v>
      </c>
      <c r="E166" s="4">
        <v>2204362.148015561</v>
      </c>
      <c r="F166" s="4">
        <v>2456152.5805828874</v>
      </c>
      <c r="G166" s="4">
        <v>2728378.8195834784</v>
      </c>
      <c r="H166" s="4">
        <v>3010861.0987285669</v>
      </c>
      <c r="I166" s="4">
        <v>3435171.0393450586</v>
      </c>
      <c r="J166" s="4">
        <v>4031281.0377899599</v>
      </c>
      <c r="K166" s="4">
        <v>4374990.9229363492</v>
      </c>
      <c r="L166" s="4">
        <v>5111301.2403245242</v>
      </c>
      <c r="M166" s="4">
        <v>5512192.9828347685</v>
      </c>
      <c r="N166" s="4">
        <v>6080659.9300690908</v>
      </c>
      <c r="O166" s="4">
        <v>6551878.1336902473</v>
      </c>
      <c r="P166" s="4">
        <v>6682516.3360327613</v>
      </c>
      <c r="Q166" s="4">
        <v>7136980.3264537798</v>
      </c>
      <c r="R166" s="4">
        <v>7778244.0899384832</v>
      </c>
      <c r="S166" s="4">
        <v>8311724.5541839134</v>
      </c>
      <c r="T166" s="4">
        <v>8939159.2179390509</v>
      </c>
      <c r="U166" s="4">
        <v>9472325.3458099347</v>
      </c>
      <c r="V166" s="4">
        <v>10066347.216360338</v>
      </c>
      <c r="W166" s="4">
        <v>10961278.240193184</v>
      </c>
      <c r="X166" s="4">
        <v>11671926.867025189</v>
      </c>
      <c r="Y166" s="4">
        <v>12496341.11291863</v>
      </c>
      <c r="Z166" s="4">
        <v>13345072.528305855</v>
      </c>
      <c r="AA166" s="4">
        <v>14302536.337944807</v>
      </c>
      <c r="AB166" s="4">
        <v>15429213.428171299</v>
      </c>
      <c r="AC166" s="4">
        <v>16620760.509273874</v>
      </c>
      <c r="AD166" s="4">
        <v>17804036.031757671</v>
      </c>
      <c r="AE166" s="4">
        <v>18581240.954842016</v>
      </c>
      <c r="AF166" s="4">
        <v>18024228.020558733</v>
      </c>
      <c r="AG166" s="4">
        <v>18256818</v>
      </c>
      <c r="AH166" s="4">
        <v>18220597</v>
      </c>
      <c r="AI166" s="4">
        <v>17542747</v>
      </c>
      <c r="AJ166" s="4">
        <v>17453580</v>
      </c>
      <c r="AK166" s="4">
        <v>17623076</v>
      </c>
    </row>
    <row r="167" spans="2:37">
      <c r="B167" t="s">
        <v>16</v>
      </c>
      <c r="C167" s="4">
        <v>7158430.0159397842</v>
      </c>
      <c r="D167" s="4">
        <v>8139319.2597470917</v>
      </c>
      <c r="E167" s="4">
        <v>9339886.4044558201</v>
      </c>
      <c r="F167" s="4">
        <v>10354494.229200847</v>
      </c>
      <c r="G167" s="4">
        <v>11188808.160681877</v>
      </c>
      <c r="H167" s="4">
        <v>12519504.448515909</v>
      </c>
      <c r="I167" s="4">
        <v>14111089.586735647</v>
      </c>
      <c r="J167" s="4">
        <v>15130670.073917488</v>
      </c>
      <c r="K167" s="4">
        <v>16511912.864433479</v>
      </c>
      <c r="L167" s="4">
        <v>18719242.140923347</v>
      </c>
      <c r="M167" s="4">
        <v>20619031.392982677</v>
      </c>
      <c r="N167" s="4">
        <v>22530340.233016532</v>
      </c>
      <c r="O167" s="4">
        <v>23926324.393884085</v>
      </c>
      <c r="P167" s="4">
        <v>24600157.03838706</v>
      </c>
      <c r="Q167" s="4">
        <v>26127066.917252481</v>
      </c>
      <c r="R167" s="4">
        <v>28006732.073510036</v>
      </c>
      <c r="S167" s="4">
        <v>29400629.585466452</v>
      </c>
      <c r="T167" s="4">
        <v>31421852.43285289</v>
      </c>
      <c r="U167" s="4">
        <v>33974987.779731572</v>
      </c>
      <c r="V167" s="4">
        <v>36663522.570186548</v>
      </c>
      <c r="W167" s="4">
        <v>39584753.702116378</v>
      </c>
      <c r="X167" s="4">
        <v>42381746.392994799</v>
      </c>
      <c r="Y167" s="4">
        <v>44983652.643191166</v>
      </c>
      <c r="Z167" s="4">
        <v>47829171.743217759</v>
      </c>
      <c r="AA167" s="4">
        <v>51270515.724228092</v>
      </c>
      <c r="AB167" s="4">
        <v>55535203.249251619</v>
      </c>
      <c r="AC167" s="4">
        <v>60261339.900689654</v>
      </c>
      <c r="AD167" s="4">
        <v>64571535.088674933</v>
      </c>
      <c r="AE167" s="4">
        <v>67362753.067636713</v>
      </c>
      <c r="AF167" s="4">
        <v>64564647.956855871</v>
      </c>
      <c r="AG167" s="4">
        <v>65680491</v>
      </c>
      <c r="AH167" s="4">
        <v>65176367</v>
      </c>
      <c r="AI167" s="4">
        <v>63726731</v>
      </c>
      <c r="AJ167" s="4">
        <v>62516910</v>
      </c>
      <c r="AK167" s="4">
        <v>63393624</v>
      </c>
    </row>
    <row r="168" spans="2:37">
      <c r="B168" t="s">
        <v>17</v>
      </c>
      <c r="C168" s="4">
        <v>761578.31418053957</v>
      </c>
      <c r="D168" s="4">
        <v>872216.89740388712</v>
      </c>
      <c r="E168" s="4">
        <v>1011403.9276431532</v>
      </c>
      <c r="F168" s="4">
        <v>1190294.1631574954</v>
      </c>
      <c r="G168" s="4">
        <v>1341486.4883034928</v>
      </c>
      <c r="H168" s="4">
        <v>1625360.2553545455</v>
      </c>
      <c r="I168" s="4">
        <v>1653742.7752610706</v>
      </c>
      <c r="J168" s="4">
        <v>1767041.3838577012</v>
      </c>
      <c r="K168" s="4">
        <v>1969916.2590475567</v>
      </c>
      <c r="L168" s="4">
        <v>2196666.0891137137</v>
      </c>
      <c r="M168" s="4">
        <v>2466521.80351935</v>
      </c>
      <c r="N168" s="4">
        <v>2721027.2261530603</v>
      </c>
      <c r="O168" s="4">
        <v>2946142.5421915804</v>
      </c>
      <c r="P168" s="4">
        <v>3033714.3021341823</v>
      </c>
      <c r="Q168" s="4">
        <v>3259328.9103475618</v>
      </c>
      <c r="R168" s="4">
        <v>3468295.55877756</v>
      </c>
      <c r="S168" s="4">
        <v>3666768.1123372763</v>
      </c>
      <c r="T168" s="4">
        <v>3933650.999499213</v>
      </c>
      <c r="U168" s="4">
        <v>4177009.5215879125</v>
      </c>
      <c r="V168" s="4">
        <v>4472272.1285551134</v>
      </c>
      <c r="W168" s="4">
        <v>4888460.6493008295</v>
      </c>
      <c r="X168" s="4">
        <v>5222854.5376568437</v>
      </c>
      <c r="Y168" s="4">
        <v>5541375.915559425</v>
      </c>
      <c r="Z168" s="4">
        <v>6012616.3931065304</v>
      </c>
      <c r="AA168" s="4">
        <v>6389823.7338670995</v>
      </c>
      <c r="AB168" s="4">
        <v>6883316.5491252635</v>
      </c>
      <c r="AC168" s="4">
        <v>7454201.7337549236</v>
      </c>
      <c r="AD168" s="4">
        <v>8008900.2416044595</v>
      </c>
      <c r="AE168" s="4">
        <v>8319309.7686185809</v>
      </c>
      <c r="AF168" s="4">
        <v>7944781.2823790135</v>
      </c>
      <c r="AG168" s="4">
        <v>8013688</v>
      </c>
      <c r="AH168" s="4">
        <v>7913467</v>
      </c>
      <c r="AI168" s="4">
        <v>7653992</v>
      </c>
      <c r="AJ168" s="4">
        <v>7576692</v>
      </c>
      <c r="AK168" s="4">
        <v>7726703</v>
      </c>
    </row>
    <row r="169" spans="2:37">
      <c r="B169" t="s">
        <v>47</v>
      </c>
      <c r="C169" s="4">
        <v>241022.9934577762</v>
      </c>
      <c r="D169" s="4">
        <v>270212.23851479939</v>
      </c>
      <c r="E169" s="4">
        <v>317870.96393241727</v>
      </c>
      <c r="F169" s="4">
        <v>362914.11056535144</v>
      </c>
      <c r="G169" s="4">
        <v>414303.76580669003</v>
      </c>
      <c r="H169" s="4">
        <v>473349.60734206269</v>
      </c>
      <c r="I169" s="4">
        <v>512263.99262260832</v>
      </c>
      <c r="J169" s="4">
        <v>579418.49105350557</v>
      </c>
      <c r="K169" s="4">
        <v>647198.16258926375</v>
      </c>
      <c r="L169" s="4">
        <v>696128.24388264329</v>
      </c>
      <c r="M169" s="4">
        <v>794606.58899916522</v>
      </c>
      <c r="N169" s="4">
        <v>895635.74868115084</v>
      </c>
      <c r="O169" s="4">
        <v>949364.89428962476</v>
      </c>
      <c r="P169" s="4">
        <v>1021753.010808219</v>
      </c>
      <c r="Q169" s="4">
        <v>1064712.9042046135</v>
      </c>
      <c r="R169" s="4">
        <v>1212446.4530089058</v>
      </c>
      <c r="S169" s="4">
        <v>1274521.0771240955</v>
      </c>
      <c r="T169" s="4">
        <v>1382825.6684155241</v>
      </c>
      <c r="U169" s="4">
        <v>1529873.1501980363</v>
      </c>
      <c r="V169" s="4">
        <v>1650986.1289423341</v>
      </c>
      <c r="W169" s="4">
        <v>1764347.0935473654</v>
      </c>
      <c r="X169" s="4">
        <v>1865311.2791923736</v>
      </c>
      <c r="Y169" s="4">
        <v>1983002.787019507</v>
      </c>
      <c r="Z169" s="4">
        <v>2147215.145727173</v>
      </c>
      <c r="AA169" s="4">
        <v>2304498.0929696378</v>
      </c>
      <c r="AB169" s="4">
        <v>2473569.9243480298</v>
      </c>
      <c r="AC169" s="4">
        <v>2680081.027754507</v>
      </c>
      <c r="AD169" s="4">
        <v>2849106.8451082013</v>
      </c>
      <c r="AE169" s="4">
        <v>2983657.7774566323</v>
      </c>
      <c r="AF169" s="4">
        <v>2988477.7453567479</v>
      </c>
      <c r="AG169" s="4">
        <v>3011864</v>
      </c>
      <c r="AH169" s="4">
        <v>3009693</v>
      </c>
      <c r="AI169" s="4">
        <v>2927745</v>
      </c>
      <c r="AJ169" s="4">
        <v>2969628</v>
      </c>
      <c r="AK169" s="4">
        <v>2986425</v>
      </c>
    </row>
    <row r="170" spans="2:37">
      <c r="B170" t="s">
        <v>48</v>
      </c>
      <c r="C170" s="4">
        <v>76908.920826274436</v>
      </c>
      <c r="D170" s="4">
        <v>97249.269973859511</v>
      </c>
      <c r="E170" s="4">
        <v>103755.97354847916</v>
      </c>
      <c r="F170" s="4">
        <v>129360.38642605756</v>
      </c>
      <c r="G170" s="4">
        <v>142468.88038467534</v>
      </c>
      <c r="H170" s="4">
        <v>197474.21634882002</v>
      </c>
      <c r="I170" s="4">
        <v>203455.56510054015</v>
      </c>
      <c r="J170" s="4">
        <v>221157.06934566898</v>
      </c>
      <c r="K170" s="4">
        <v>225440.29170408522</v>
      </c>
      <c r="L170" s="4">
        <v>258408.29570472892</v>
      </c>
      <c r="M170" s="4">
        <v>267656.77176885144</v>
      </c>
      <c r="N170" s="4">
        <v>291806.78848746099</v>
      </c>
      <c r="O170" s="4">
        <v>335311.70219322114</v>
      </c>
      <c r="P170" s="4">
        <v>369028.30754611141</v>
      </c>
      <c r="Q170" s="4">
        <v>383593.96301041887</v>
      </c>
      <c r="R170" s="4">
        <v>433479.66945959401</v>
      </c>
      <c r="S170" s="4">
        <v>448945.11929944763</v>
      </c>
      <c r="T170" s="4">
        <v>460551.21397652931</v>
      </c>
      <c r="U170" s="4">
        <v>492713.65874226368</v>
      </c>
      <c r="V170" s="4">
        <v>524409.13673041761</v>
      </c>
      <c r="W170" s="4">
        <v>583378.62887226825</v>
      </c>
      <c r="X170" s="4">
        <v>594288.01357084897</v>
      </c>
      <c r="Y170" s="4">
        <v>582883.65574683575</v>
      </c>
      <c r="Z170" s="4">
        <v>530431.19155148277</v>
      </c>
      <c r="AA170" s="4">
        <v>619618.67662905436</v>
      </c>
      <c r="AB170" s="4">
        <v>684121.80800554738</v>
      </c>
      <c r="AC170" s="4">
        <v>783244.28246366826</v>
      </c>
      <c r="AD170" s="4">
        <v>780395.06036632671</v>
      </c>
      <c r="AE170" s="4">
        <v>804169.24928856269</v>
      </c>
      <c r="AF170" s="4">
        <v>813067.22545887541</v>
      </c>
      <c r="AG170" s="4">
        <v>855016</v>
      </c>
      <c r="AH170" s="4">
        <v>1112701</v>
      </c>
      <c r="AI170" s="4">
        <v>857638</v>
      </c>
      <c r="AJ170" s="4">
        <v>886712</v>
      </c>
      <c r="AK170" s="4">
        <v>829552</v>
      </c>
    </row>
    <row r="171" spans="2:37">
      <c r="B171" t="s">
        <v>49</v>
      </c>
      <c r="C171" s="4">
        <v>96872164.809133783</v>
      </c>
      <c r="D171" s="4">
        <v>108515890.11414306</v>
      </c>
      <c r="E171" s="4">
        <v>125129054.15152666</v>
      </c>
      <c r="F171" s="4">
        <v>142627921.89574009</v>
      </c>
      <c r="G171" s="4">
        <v>161078952.66172186</v>
      </c>
      <c r="H171" s="4">
        <v>179485574.0551106</v>
      </c>
      <c r="I171" s="4">
        <v>205638798.13479301</v>
      </c>
      <c r="J171" s="4">
        <v>230797763.98735896</v>
      </c>
      <c r="K171" s="4">
        <v>257123963.84771171</v>
      </c>
      <c r="L171" s="4">
        <v>288693408.25265098</v>
      </c>
      <c r="M171" s="4">
        <v>322754261.0397613</v>
      </c>
      <c r="N171" s="4">
        <v>354967559.80171549</v>
      </c>
      <c r="O171" s="4">
        <v>383545462.59773815</v>
      </c>
      <c r="P171" s="4">
        <v>396255193.48639601</v>
      </c>
      <c r="Q171" s="4">
        <v>422078006.27780223</v>
      </c>
      <c r="R171" s="4">
        <v>454293317.684259</v>
      </c>
      <c r="S171" s="4">
        <v>482086388.721228</v>
      </c>
      <c r="T171" s="4">
        <v>514411685.56909961</v>
      </c>
      <c r="U171" s="4">
        <v>550608261.77507496</v>
      </c>
      <c r="V171" s="4">
        <v>590636663.1805625</v>
      </c>
      <c r="W171" s="4">
        <v>640493533.24567783</v>
      </c>
      <c r="X171" s="4">
        <v>692451497.68949652</v>
      </c>
      <c r="Y171" s="4">
        <v>743108018.12561119</v>
      </c>
      <c r="Z171" s="4">
        <v>798847525.55868638</v>
      </c>
      <c r="AA171" s="4">
        <v>858979804.96013904</v>
      </c>
      <c r="AB171" s="4">
        <v>929518785.6063</v>
      </c>
      <c r="AC171" s="4">
        <v>1007817569.001725</v>
      </c>
      <c r="AD171" s="4">
        <v>1080857125.2269382</v>
      </c>
      <c r="AE171" s="4">
        <v>1119235995.6685996</v>
      </c>
      <c r="AF171" s="4">
        <v>1080016254.7407095</v>
      </c>
      <c r="AG171" s="4">
        <v>1080913000</v>
      </c>
      <c r="AH171" s="4">
        <v>1070413000</v>
      </c>
      <c r="AI171" s="4">
        <v>1042872000</v>
      </c>
      <c r="AJ171" s="4">
        <v>1031272000</v>
      </c>
      <c r="AK171" s="4">
        <v>1041160000</v>
      </c>
    </row>
    <row r="174" spans="2:37">
      <c r="B174" t="s">
        <v>58</v>
      </c>
    </row>
    <row r="176" spans="2:37">
      <c r="B176" s="11" t="s">
        <v>59</v>
      </c>
      <c r="C176" t="s">
        <v>60</v>
      </c>
    </row>
    <row r="177" spans="2:68">
      <c r="C177" t="s">
        <v>61</v>
      </c>
    </row>
    <row r="179" spans="2:68">
      <c r="C179" s="3" t="s">
        <v>62</v>
      </c>
      <c r="BP179" s="12" t="s">
        <v>63</v>
      </c>
    </row>
    <row r="180" spans="2:68">
      <c r="C180" s="3">
        <v>1950</v>
      </c>
      <c r="D180" s="3">
        <v>1951</v>
      </c>
      <c r="E180" s="3">
        <v>1952</v>
      </c>
      <c r="F180" s="3">
        <v>1953</v>
      </c>
      <c r="G180" s="3">
        <v>1954</v>
      </c>
      <c r="H180" s="3">
        <v>1955</v>
      </c>
      <c r="I180" s="3">
        <v>1956</v>
      </c>
      <c r="J180" s="3">
        <v>1957</v>
      </c>
      <c r="K180" s="3">
        <v>1958</v>
      </c>
      <c r="L180" s="3">
        <v>1959</v>
      </c>
      <c r="M180" s="3">
        <v>1960</v>
      </c>
      <c r="N180" s="3">
        <v>1961</v>
      </c>
      <c r="O180" s="3">
        <v>1962</v>
      </c>
      <c r="P180" s="3">
        <v>1963</v>
      </c>
      <c r="Q180" s="3">
        <v>1964</v>
      </c>
      <c r="R180" s="3">
        <v>1965</v>
      </c>
      <c r="S180" s="3">
        <v>1966</v>
      </c>
      <c r="T180" s="3">
        <v>1967</v>
      </c>
      <c r="U180" s="3">
        <v>1968</v>
      </c>
      <c r="V180" s="3">
        <v>1969</v>
      </c>
      <c r="W180" s="3">
        <v>1970</v>
      </c>
      <c r="X180" s="3">
        <v>1971</v>
      </c>
      <c r="Y180" s="3">
        <v>1972</v>
      </c>
      <c r="Z180" s="3">
        <v>1973</v>
      </c>
      <c r="AA180" s="3">
        <v>1974</v>
      </c>
      <c r="AB180" s="3">
        <v>1975</v>
      </c>
      <c r="AC180" s="3">
        <v>1976</v>
      </c>
      <c r="AD180" s="3">
        <v>1977</v>
      </c>
      <c r="AE180" s="3">
        <v>1978</v>
      </c>
      <c r="AF180" s="3">
        <v>1979</v>
      </c>
      <c r="AG180" s="3">
        <v>1980</v>
      </c>
      <c r="AH180" s="3">
        <v>1981</v>
      </c>
      <c r="AI180" s="3">
        <v>1982</v>
      </c>
      <c r="AJ180" s="3">
        <v>1983</v>
      </c>
      <c r="AK180" s="3">
        <v>1984</v>
      </c>
      <c r="AL180" s="3">
        <v>1985</v>
      </c>
      <c r="AM180" s="3">
        <v>1986</v>
      </c>
      <c r="AN180" s="3">
        <v>1987</v>
      </c>
      <c r="AO180" s="3">
        <v>1988</v>
      </c>
      <c r="AP180" s="3">
        <v>1989</v>
      </c>
      <c r="AQ180" s="3">
        <v>1990</v>
      </c>
      <c r="AR180" s="3">
        <v>1991</v>
      </c>
      <c r="AS180" s="3">
        <v>1992</v>
      </c>
      <c r="AT180" s="3">
        <v>1993</v>
      </c>
      <c r="AU180" s="3">
        <v>1994</v>
      </c>
      <c r="AV180" s="3">
        <v>1995</v>
      </c>
      <c r="AW180" s="3">
        <v>1996</v>
      </c>
      <c r="AX180" s="3">
        <v>1997</v>
      </c>
      <c r="AY180" s="3">
        <v>1998</v>
      </c>
      <c r="AZ180" s="3">
        <v>1999</v>
      </c>
      <c r="BA180" s="3">
        <v>2000</v>
      </c>
      <c r="BB180" s="3">
        <v>2001</v>
      </c>
      <c r="BC180" s="3">
        <v>2002</v>
      </c>
      <c r="BD180" s="3">
        <v>2003</v>
      </c>
      <c r="BE180" s="3">
        <v>2004</v>
      </c>
      <c r="BF180" s="3">
        <v>2005</v>
      </c>
      <c r="BG180" s="3">
        <v>2006</v>
      </c>
      <c r="BH180" s="3">
        <v>2007</v>
      </c>
      <c r="BI180" s="3">
        <v>2008</v>
      </c>
      <c r="BJ180" s="3">
        <v>2009</v>
      </c>
      <c r="BK180" s="3">
        <v>2010</v>
      </c>
      <c r="BL180" s="3">
        <v>2011</v>
      </c>
      <c r="BM180" s="3">
        <v>2012</v>
      </c>
      <c r="BN180" s="3">
        <v>2013</v>
      </c>
      <c r="BO180" s="3">
        <v>2014</v>
      </c>
      <c r="BP180" s="3">
        <v>2015</v>
      </c>
    </row>
    <row r="181" spans="2:68">
      <c r="B181" s="7" t="s">
        <v>1</v>
      </c>
      <c r="C181" s="13">
        <v>5647244</v>
      </c>
      <c r="D181" s="13">
        <v>5652073.6549956622</v>
      </c>
      <c r="E181" s="13">
        <v>5673748.8861009292</v>
      </c>
      <c r="F181" s="13">
        <v>5705055.3288752297</v>
      </c>
      <c r="G181" s="13">
        <v>5731297.4799248278</v>
      </c>
      <c r="H181" s="13">
        <v>5758605.0574445296</v>
      </c>
      <c r="I181" s="13">
        <v>5784044.1209493792</v>
      </c>
      <c r="J181" s="13">
        <v>5813966.9734723549</v>
      </c>
      <c r="K181" s="13">
        <v>5849026.7189983614</v>
      </c>
      <c r="L181" s="13">
        <v>5885891.1951410575</v>
      </c>
      <c r="M181" s="13">
        <v>5922255.6637723334</v>
      </c>
      <c r="N181" s="14">
        <v>5941150</v>
      </c>
      <c r="O181" s="14">
        <v>5941878</v>
      </c>
      <c r="P181" s="14">
        <v>5943820</v>
      </c>
      <c r="Q181" s="14">
        <v>5950977</v>
      </c>
      <c r="R181" s="14">
        <v>5961924</v>
      </c>
      <c r="S181" s="14">
        <v>5974868</v>
      </c>
      <c r="T181" s="14">
        <v>5990969</v>
      </c>
      <c r="U181" s="14">
        <v>6002791</v>
      </c>
      <c r="V181" s="14">
        <v>6000893</v>
      </c>
      <c r="W181" s="14">
        <v>5993755</v>
      </c>
      <c r="X181" s="13">
        <v>6012377.0122210002</v>
      </c>
      <c r="Y181" s="13">
        <v>6061747.0180050004</v>
      </c>
      <c r="Z181" s="13">
        <v>6109354.3361050002</v>
      </c>
      <c r="AA181" s="13">
        <v>6155360.5508329999</v>
      </c>
      <c r="AB181" s="13">
        <v>6201672.4445399996</v>
      </c>
      <c r="AC181" s="13">
        <v>6245841.8835150003</v>
      </c>
      <c r="AD181" s="13">
        <v>6292330.1291079996</v>
      </c>
      <c r="AE181" s="13">
        <v>6336988.1138310004</v>
      </c>
      <c r="AF181" s="13">
        <v>6377524.1738980003</v>
      </c>
      <c r="AG181" s="13">
        <v>6414286.7135049999</v>
      </c>
      <c r="AH181" s="14">
        <v>6462978.9585640002</v>
      </c>
      <c r="AI181" s="14">
        <v>6529043.7822289998</v>
      </c>
      <c r="AJ181" s="14">
        <v>6587683.3634179998</v>
      </c>
      <c r="AK181" s="14">
        <v>6647444.1703679999</v>
      </c>
      <c r="AL181" s="14">
        <v>6699926.6409630002</v>
      </c>
      <c r="AM181" s="14">
        <v>6746828.9608530002</v>
      </c>
      <c r="AN181" s="14">
        <v>6794685.7709720004</v>
      </c>
      <c r="AO181" s="14">
        <v>6838376.8675250001</v>
      </c>
      <c r="AP181" s="14">
        <v>6877703.0883670002</v>
      </c>
      <c r="AQ181" s="14">
        <v>6915480.1221789997</v>
      </c>
      <c r="AR181" s="14">
        <v>6955714.5625</v>
      </c>
      <c r="AS181" s="13">
        <v>7003429.5720349997</v>
      </c>
      <c r="AT181" s="13">
        <v>7050507.8847359996</v>
      </c>
      <c r="AU181" s="13">
        <v>7093817.4977139998</v>
      </c>
      <c r="AV181" s="13">
        <v>7132308.917649</v>
      </c>
      <c r="AW181" s="13">
        <v>7167506.3111070003</v>
      </c>
      <c r="AX181" s="13">
        <v>7202053.6730289999</v>
      </c>
      <c r="AY181" s="13">
        <v>7235142.8220619997</v>
      </c>
      <c r="AZ181" s="13">
        <v>7264826.5695599997</v>
      </c>
      <c r="BA181" s="13">
        <v>7301780.7929959996</v>
      </c>
      <c r="BB181" s="13">
        <v>7341497.3982469998</v>
      </c>
      <c r="BC181" s="13">
        <v>7437167.7129020002</v>
      </c>
      <c r="BD181" s="13">
        <v>7544159.9274850003</v>
      </c>
      <c r="BE181" s="13">
        <v>7648983.5683209999</v>
      </c>
      <c r="BF181" s="13">
        <v>7803424.5377019998</v>
      </c>
      <c r="BG181" s="13">
        <v>7923886.1609770004</v>
      </c>
      <c r="BH181" s="13">
        <v>8052761.6099399999</v>
      </c>
      <c r="BI181" s="13">
        <v>8168646.6919360003</v>
      </c>
      <c r="BJ181" s="13">
        <v>8244507.2306239996</v>
      </c>
      <c r="BK181" s="13">
        <v>8302917.3836859995</v>
      </c>
      <c r="BL181" s="13">
        <v>8352751.5353039997</v>
      </c>
      <c r="BM181" s="13">
        <v>8383135.4082230004</v>
      </c>
      <c r="BN181" s="13">
        <v>8387264.4857620001</v>
      </c>
      <c r="BO181" s="4">
        <v>8390851.3909200002</v>
      </c>
      <c r="BP181" s="4">
        <v>8398983.9677709993</v>
      </c>
    </row>
    <row r="182" spans="2:68">
      <c r="B182" s="7" t="s">
        <v>2</v>
      </c>
      <c r="C182" s="13">
        <v>1090343</v>
      </c>
      <c r="D182" s="13">
        <v>1088060.0746628663</v>
      </c>
      <c r="E182" s="13">
        <v>1088174.1123790229</v>
      </c>
      <c r="F182" s="13">
        <v>1088424.2553492787</v>
      </c>
      <c r="G182" s="13">
        <v>1089256.3851287286</v>
      </c>
      <c r="H182" s="13">
        <v>1090254.8808038919</v>
      </c>
      <c r="I182" s="13">
        <v>1090607.8979532958</v>
      </c>
      <c r="J182" s="13">
        <v>1091734.5084647664</v>
      </c>
      <c r="K182" s="13">
        <v>1093356.2435375855</v>
      </c>
      <c r="L182" s="13">
        <v>1095192.0553384507</v>
      </c>
      <c r="M182" s="13">
        <v>1097629.8891195308</v>
      </c>
      <c r="N182" s="14">
        <v>1100709</v>
      </c>
      <c r="O182" s="14">
        <v>1104272</v>
      </c>
      <c r="P182" s="14">
        <v>1108318</v>
      </c>
      <c r="Q182" s="14">
        <v>1113594</v>
      </c>
      <c r="R182" s="14">
        <v>1119847</v>
      </c>
      <c r="S182" s="14">
        <v>1126747</v>
      </c>
      <c r="T182" s="14">
        <v>1134513</v>
      </c>
      <c r="U182" s="14">
        <v>1141743</v>
      </c>
      <c r="V182" s="14">
        <v>1146619</v>
      </c>
      <c r="W182" s="14">
        <v>1150736</v>
      </c>
      <c r="X182" s="13">
        <v>1155135.2853079999</v>
      </c>
      <c r="Y182" s="13">
        <v>1160276.429831</v>
      </c>
      <c r="Z182" s="13">
        <v>1165060.192514</v>
      </c>
      <c r="AA182" s="13">
        <v>1170251.2101449999</v>
      </c>
      <c r="AB182" s="13">
        <v>1175139.9176980001</v>
      </c>
      <c r="AC182" s="13">
        <v>1179680.6438829999</v>
      </c>
      <c r="AD182" s="13">
        <v>1184844.478168</v>
      </c>
      <c r="AE182" s="13">
        <v>1189232.538165</v>
      </c>
      <c r="AF182" s="13">
        <v>1192589.904288</v>
      </c>
      <c r="AG182" s="13">
        <v>1195742.025656</v>
      </c>
      <c r="AH182" s="14">
        <v>1198189.4164440001</v>
      </c>
      <c r="AI182" s="14">
        <v>1200955.1269040001</v>
      </c>
      <c r="AJ182" s="14">
        <v>1201767.652913</v>
      </c>
      <c r="AK182" s="14">
        <v>1202082.2208060001</v>
      </c>
      <c r="AL182" s="14">
        <v>1201839.0794589999</v>
      </c>
      <c r="AM182" s="14">
        <v>1200082.8177730001</v>
      </c>
      <c r="AN182" s="14">
        <v>1199152.186828</v>
      </c>
      <c r="AO182" s="14">
        <v>1197297.625156</v>
      </c>
      <c r="AP182" s="14">
        <v>1194512.3065919999</v>
      </c>
      <c r="AQ182" s="14">
        <v>1191406.675358</v>
      </c>
      <c r="AR182" s="14">
        <v>1189606.21875</v>
      </c>
      <c r="AS182" s="13">
        <v>1191759.705508</v>
      </c>
      <c r="AT182" s="13">
        <v>1193826.3246629999</v>
      </c>
      <c r="AU182" s="13">
        <v>1195741.56485</v>
      </c>
      <c r="AV182" s="13">
        <v>1196678.221751</v>
      </c>
      <c r="AW182" s="13">
        <v>1197662.0904969999</v>
      </c>
      <c r="AX182" s="13">
        <v>1198430.521803</v>
      </c>
      <c r="AY182" s="13">
        <v>1199216.879651</v>
      </c>
      <c r="AZ182" s="13">
        <v>1199517.245167</v>
      </c>
      <c r="BA182" s="13">
        <v>1200765.412818</v>
      </c>
      <c r="BB182" s="13">
        <v>1203180.4532029999</v>
      </c>
      <c r="BC182" s="13">
        <v>1217557.490674</v>
      </c>
      <c r="BD182" s="13">
        <v>1231371.041307</v>
      </c>
      <c r="BE182" s="13">
        <v>1244499.4902319999</v>
      </c>
      <c r="BF182" s="13">
        <v>1263819.006141</v>
      </c>
      <c r="BG182" s="13">
        <v>1282960.3400300001</v>
      </c>
      <c r="BH182" s="13">
        <v>1309383.3581989999</v>
      </c>
      <c r="BI182" s="13">
        <v>1336382.8169410001</v>
      </c>
      <c r="BJ182" s="13">
        <v>1344482.5398820001</v>
      </c>
      <c r="BK182" s="13">
        <v>1343834.842494</v>
      </c>
      <c r="BL182" s="13">
        <v>1344465.970767</v>
      </c>
      <c r="BM182" s="13">
        <v>1340729.6674919999</v>
      </c>
      <c r="BN182" s="13">
        <v>1334503.0016989999</v>
      </c>
      <c r="BO182" s="4">
        <v>1328334.362642</v>
      </c>
      <c r="BP182" s="4">
        <v>1322519.257245</v>
      </c>
    </row>
    <row r="183" spans="2:68">
      <c r="B183" s="7" t="s">
        <v>3</v>
      </c>
      <c r="C183" s="13">
        <v>895804</v>
      </c>
      <c r="D183" s="13">
        <v>897511.95977874578</v>
      </c>
      <c r="E183" s="13">
        <v>904412.27011216013</v>
      </c>
      <c r="F183" s="13">
        <v>912635.11392537295</v>
      </c>
      <c r="G183" s="13">
        <v>922161.49743296974</v>
      </c>
      <c r="H183" s="13">
        <v>931046.46904802031</v>
      </c>
      <c r="I183" s="13">
        <v>940323.32788952289</v>
      </c>
      <c r="J183" s="13">
        <v>951255.86063369096</v>
      </c>
      <c r="K183" s="13">
        <v>962864.60275493271</v>
      </c>
      <c r="L183" s="13">
        <v>974904.39708994888</v>
      </c>
      <c r="M183" s="13">
        <v>987893.48037669528</v>
      </c>
      <c r="N183" s="14">
        <v>997362</v>
      </c>
      <c r="O183" s="14">
        <v>1002473</v>
      </c>
      <c r="P183" s="14">
        <v>1007755</v>
      </c>
      <c r="Q183" s="14">
        <v>1013896</v>
      </c>
      <c r="R183" s="14">
        <v>1020659</v>
      </c>
      <c r="S183" s="14">
        <v>1027747</v>
      </c>
      <c r="T183" s="14">
        <v>1035364</v>
      </c>
      <c r="U183" s="14">
        <v>1042228</v>
      </c>
      <c r="V183" s="14">
        <v>1046675</v>
      </c>
      <c r="W183" s="14">
        <v>1050166</v>
      </c>
      <c r="X183" s="13">
        <v>1055763.9848120001</v>
      </c>
      <c r="Y183" s="13">
        <v>1064503.588093</v>
      </c>
      <c r="Z183" s="13">
        <v>1072721.6027180001</v>
      </c>
      <c r="AA183" s="13">
        <v>1080982.4335469999</v>
      </c>
      <c r="AB183" s="13">
        <v>1089217.3297570001</v>
      </c>
      <c r="AC183" s="13">
        <v>1097483.3776430001</v>
      </c>
      <c r="AD183" s="13">
        <v>1105739.5058619999</v>
      </c>
      <c r="AE183" s="13">
        <v>1113008.0542949999</v>
      </c>
      <c r="AF183" s="13">
        <v>1119903.3174729999</v>
      </c>
      <c r="AG183" s="13">
        <v>1126215.3720120001</v>
      </c>
      <c r="AH183" s="14">
        <v>1130073.7098129999</v>
      </c>
      <c r="AI183" s="14">
        <v>1130286.5304990001</v>
      </c>
      <c r="AJ183" s="14">
        <v>1129055.5934850001</v>
      </c>
      <c r="AK183" s="14">
        <v>1127302.9977140001</v>
      </c>
      <c r="AL183" s="14">
        <v>1124758.7280830001</v>
      </c>
      <c r="AM183" s="14">
        <v>1121039.190248</v>
      </c>
      <c r="AN183" s="14">
        <v>1117341.1137590001</v>
      </c>
      <c r="AO183" s="14">
        <v>1112176.7493080001</v>
      </c>
      <c r="AP183" s="14">
        <v>1105863.8058140001</v>
      </c>
      <c r="AQ183" s="14">
        <v>1098965.483459</v>
      </c>
      <c r="AR183" s="14">
        <v>1093370.40625</v>
      </c>
      <c r="AS183" s="13">
        <v>1091602.2012710001</v>
      </c>
      <c r="AT183" s="13">
        <v>1089903.0819969999</v>
      </c>
      <c r="AU183" s="13">
        <v>1087149.7061999999</v>
      </c>
      <c r="AV183" s="13">
        <v>1084172.320543</v>
      </c>
      <c r="AW183" s="13">
        <v>1080840.9481279999</v>
      </c>
      <c r="AX183" s="13">
        <v>1077311.28113</v>
      </c>
      <c r="AY183" s="13">
        <v>1073882.8884950001</v>
      </c>
      <c r="AZ183" s="13">
        <v>1069742.4395940001</v>
      </c>
      <c r="BA183" s="13">
        <v>1066107.108338</v>
      </c>
      <c r="BB183" s="13">
        <v>1063675.577083</v>
      </c>
      <c r="BC183" s="13">
        <v>1062103.3752520001</v>
      </c>
      <c r="BD183" s="13">
        <v>1062195.7789940001</v>
      </c>
      <c r="BE183" s="13">
        <v>1062145.6903280001</v>
      </c>
      <c r="BF183" s="13">
        <v>1062558.588702</v>
      </c>
      <c r="BG183" s="13">
        <v>1063801.0302810001</v>
      </c>
      <c r="BH183" s="13">
        <v>1068046.4948209999</v>
      </c>
      <c r="BI183" s="13">
        <v>1074018.5708699999</v>
      </c>
      <c r="BJ183" s="13">
        <v>1076429.6302440001</v>
      </c>
      <c r="BK183" s="13">
        <v>1076165.027067</v>
      </c>
      <c r="BL183" s="13">
        <v>1075114.042405</v>
      </c>
      <c r="BM183" s="13">
        <v>1070686.095549</v>
      </c>
      <c r="BN183" s="13">
        <v>1062935.2236659999</v>
      </c>
      <c r="BO183" s="4">
        <v>1054060.196854</v>
      </c>
      <c r="BP183" s="4">
        <v>1044480.917149</v>
      </c>
    </row>
    <row r="184" spans="2:68">
      <c r="B184" s="7" t="s">
        <v>4</v>
      </c>
      <c r="C184" s="13">
        <v>419628</v>
      </c>
      <c r="D184" s="13">
        <v>419698.87116277032</v>
      </c>
      <c r="E184" s="13">
        <v>421125.34928463207</v>
      </c>
      <c r="F184" s="13">
        <v>422768.50158390554</v>
      </c>
      <c r="G184" s="13">
        <v>424722.5829145388</v>
      </c>
      <c r="H184" s="13">
        <v>427001.36399461253</v>
      </c>
      <c r="I184" s="13">
        <v>428491.20504213969</v>
      </c>
      <c r="J184" s="13">
        <v>430809.58157461631</v>
      </c>
      <c r="K184" s="13">
        <v>433466.44491999235</v>
      </c>
      <c r="L184" s="13">
        <v>436483.82263777958</v>
      </c>
      <c r="M184" s="13">
        <v>439908.14896550152</v>
      </c>
      <c r="N184" s="14">
        <v>445851</v>
      </c>
      <c r="O184" s="14">
        <v>454075</v>
      </c>
      <c r="P184" s="14">
        <v>462516</v>
      </c>
      <c r="Q184" s="14">
        <v>471500</v>
      </c>
      <c r="R184" s="14">
        <v>480935</v>
      </c>
      <c r="S184" s="14">
        <v>490692</v>
      </c>
      <c r="T184" s="14">
        <v>500877</v>
      </c>
      <c r="U184" s="14">
        <v>510878</v>
      </c>
      <c r="V184" s="14">
        <v>519857</v>
      </c>
      <c r="W184" s="14">
        <v>528503</v>
      </c>
      <c r="X184" s="13">
        <v>538876.32230500004</v>
      </c>
      <c r="Y184" s="13">
        <v>551333.50270700001</v>
      </c>
      <c r="Z184" s="13">
        <v>564513.68431799999</v>
      </c>
      <c r="AA184" s="13">
        <v>577529.654446</v>
      </c>
      <c r="AB184" s="13">
        <v>590216.73357499996</v>
      </c>
      <c r="AC184" s="13">
        <v>602260.47947400005</v>
      </c>
      <c r="AD184" s="13">
        <v>614247.89377700002</v>
      </c>
      <c r="AE184" s="13">
        <v>625815.74697199999</v>
      </c>
      <c r="AF184" s="13">
        <v>637170.60013699997</v>
      </c>
      <c r="AG184" s="13">
        <v>648207.89836899994</v>
      </c>
      <c r="AH184" s="14">
        <v>658349.54789699998</v>
      </c>
      <c r="AI184" s="14">
        <v>665347.33024200005</v>
      </c>
      <c r="AJ184" s="14">
        <v>670989.08476799994</v>
      </c>
      <c r="AK184" s="14">
        <v>676773.09399800003</v>
      </c>
      <c r="AL184" s="14">
        <v>682575.988855</v>
      </c>
      <c r="AM184" s="14">
        <v>687648.69064599997</v>
      </c>
      <c r="AN184" s="14">
        <v>693001.43283099995</v>
      </c>
      <c r="AO184" s="14">
        <v>698140.08440199995</v>
      </c>
      <c r="AP184" s="14">
        <v>702947.80185699998</v>
      </c>
      <c r="AQ184" s="14">
        <v>706935.51620199997</v>
      </c>
      <c r="AR184" s="14">
        <v>713221.875</v>
      </c>
      <c r="AS184" s="13">
        <v>725837.194915</v>
      </c>
      <c r="AT184" s="13">
        <v>738112.62484099995</v>
      </c>
      <c r="AU184" s="13">
        <v>750043.40602899995</v>
      </c>
      <c r="AV184" s="13">
        <v>761886.44046299998</v>
      </c>
      <c r="AW184" s="13">
        <v>773625.36339800002</v>
      </c>
      <c r="AX184" s="13">
        <v>785791.58189899998</v>
      </c>
      <c r="AY184" s="13">
        <v>798319.002798</v>
      </c>
      <c r="AZ184" s="13">
        <v>810525.90195800003</v>
      </c>
      <c r="BA184" s="13">
        <v>823400.80111899995</v>
      </c>
      <c r="BB184" s="13">
        <v>836906.70027899998</v>
      </c>
      <c r="BC184" s="13">
        <v>866086.99503800005</v>
      </c>
      <c r="BD184" s="13">
        <v>898642.41145799996</v>
      </c>
      <c r="BE184" s="13">
        <v>923983.006543</v>
      </c>
      <c r="BF184" s="13">
        <v>954611.64831600001</v>
      </c>
      <c r="BG184" s="13">
        <v>987203.42542999994</v>
      </c>
      <c r="BH184" s="13">
        <v>1025216.172283</v>
      </c>
      <c r="BI184" s="13">
        <v>1057439.5039530001</v>
      </c>
      <c r="BJ184" s="13">
        <v>1078053.1499290001</v>
      </c>
      <c r="BK184" s="13">
        <v>1087640.0135250001</v>
      </c>
      <c r="BL184" s="13">
        <v>1095456.0243279999</v>
      </c>
      <c r="BM184" s="13">
        <v>1104322.2035010001</v>
      </c>
      <c r="BN184" s="13">
        <v>1112735.8305559999</v>
      </c>
      <c r="BO184" s="4">
        <v>1120469.5193650001</v>
      </c>
      <c r="BP184" s="4">
        <v>1129216.7143280001</v>
      </c>
    </row>
    <row r="185" spans="2:68">
      <c r="B185" s="7" t="s">
        <v>5</v>
      </c>
      <c r="C185" s="13">
        <v>807773</v>
      </c>
      <c r="D185" s="13">
        <v>814789.27220303239</v>
      </c>
      <c r="E185" s="13">
        <v>828526.1382384632</v>
      </c>
      <c r="F185" s="13">
        <v>843559.12769781996</v>
      </c>
      <c r="G185" s="13">
        <v>857736.18995830882</v>
      </c>
      <c r="H185" s="13">
        <v>873154.93055275746</v>
      </c>
      <c r="I185" s="13">
        <v>888867.41343451431</v>
      </c>
      <c r="J185" s="13">
        <v>903741.07700696948</v>
      </c>
      <c r="K185" s="13">
        <v>918350.73201765679</v>
      </c>
      <c r="L185" s="13">
        <v>935504.14813805372</v>
      </c>
      <c r="M185" s="13">
        <v>955325.99566361704</v>
      </c>
      <c r="N185" s="14">
        <v>973464</v>
      </c>
      <c r="O185" s="14">
        <v>987917</v>
      </c>
      <c r="P185" s="14">
        <v>1002734</v>
      </c>
      <c r="Q185" s="14">
        <v>1018613</v>
      </c>
      <c r="R185" s="14">
        <v>1035345</v>
      </c>
      <c r="S185" s="14">
        <v>1052645</v>
      </c>
      <c r="T185" s="14">
        <v>1070736</v>
      </c>
      <c r="U185" s="14">
        <v>1088298</v>
      </c>
      <c r="V185" s="14">
        <v>1103563</v>
      </c>
      <c r="W185" s="14">
        <v>1118006</v>
      </c>
      <c r="X185" s="13">
        <v>1137535.6536399999</v>
      </c>
      <c r="Y185" s="13">
        <v>1163727.1505700001</v>
      </c>
      <c r="Z185" s="13">
        <v>1189658.4495600001</v>
      </c>
      <c r="AA185" s="13">
        <v>1215972.1463820001</v>
      </c>
      <c r="AB185" s="13">
        <v>1240776.6694799999</v>
      </c>
      <c r="AC185" s="13">
        <v>1264732.4454679999</v>
      </c>
      <c r="AD185" s="13">
        <v>1287897.8822319999</v>
      </c>
      <c r="AE185" s="13">
        <v>1310487.7978409999</v>
      </c>
      <c r="AF185" s="13">
        <v>1331886.4260229999</v>
      </c>
      <c r="AG185" s="13">
        <v>1352836.064095</v>
      </c>
      <c r="AH185" s="14">
        <v>1373113.7322569999</v>
      </c>
      <c r="AI185" s="14">
        <v>1389724.996572</v>
      </c>
      <c r="AJ185" s="14">
        <v>1404314.0046870001</v>
      </c>
      <c r="AK185" s="14">
        <v>1418604.1273169999</v>
      </c>
      <c r="AL185" s="14">
        <v>1431156.977612</v>
      </c>
      <c r="AM185" s="14">
        <v>1443288.6412470001</v>
      </c>
      <c r="AN185" s="14">
        <v>1455615.2928259999</v>
      </c>
      <c r="AO185" s="14">
        <v>1466637.009022</v>
      </c>
      <c r="AP185" s="14">
        <v>1477658.4281270001</v>
      </c>
      <c r="AQ185" s="14">
        <v>1487752.230495</v>
      </c>
      <c r="AR185" s="14">
        <v>1500257.25</v>
      </c>
      <c r="AS185" s="13">
        <v>1520079.9830509999</v>
      </c>
      <c r="AT185" s="13">
        <v>1539581.019907</v>
      </c>
      <c r="AU185" s="13">
        <v>1558302.186029</v>
      </c>
      <c r="AV185" s="13">
        <v>1576857.9899299999</v>
      </c>
      <c r="AW185" s="13">
        <v>1594987.0516689999</v>
      </c>
      <c r="AX185" s="13">
        <v>1613099.0592209999</v>
      </c>
      <c r="AY185" s="13">
        <v>1631003.5840179999</v>
      </c>
      <c r="AZ185" s="13">
        <v>1648960.6970490001</v>
      </c>
      <c r="BA185" s="13">
        <v>1667449.4892229999</v>
      </c>
      <c r="BB185" s="13">
        <v>1687310.372306</v>
      </c>
      <c r="BC185" s="13">
        <v>1730673.1085089999</v>
      </c>
      <c r="BD185" s="13">
        <v>1779468.2540829999</v>
      </c>
      <c r="BE185" s="13">
        <v>1826843.169973</v>
      </c>
      <c r="BF185" s="13">
        <v>1876368.3854080001</v>
      </c>
      <c r="BG185" s="13">
        <v>1921846.672429</v>
      </c>
      <c r="BH185" s="13">
        <v>1967965.8515910001</v>
      </c>
      <c r="BI185" s="13">
        <v>2009965.2343659999</v>
      </c>
      <c r="BJ185" s="13">
        <v>2034165.0134070001</v>
      </c>
      <c r="BK185" s="13">
        <v>2053116.3325189999</v>
      </c>
      <c r="BL185" s="13">
        <v>2073984.7257010001</v>
      </c>
      <c r="BM185" s="13">
        <v>2092826.467685</v>
      </c>
      <c r="BN185" s="13">
        <v>2108461.7516390001</v>
      </c>
      <c r="BO185" s="4">
        <v>2118422.881759</v>
      </c>
      <c r="BP185" s="4">
        <v>2126462.2314289999</v>
      </c>
    </row>
    <row r="186" spans="2:68">
      <c r="B186" s="7" t="s">
        <v>6</v>
      </c>
      <c r="C186" s="13">
        <v>405420</v>
      </c>
      <c r="D186" s="13">
        <v>405956.15575068066</v>
      </c>
      <c r="E186" s="13">
        <v>408387.29771014216</v>
      </c>
      <c r="F186" s="13">
        <v>410972.78790874057</v>
      </c>
      <c r="G186" s="13">
        <v>413750.68504340778</v>
      </c>
      <c r="H186" s="13">
        <v>416103.87788364943</v>
      </c>
      <c r="I186" s="13">
        <v>418382.1861922064</v>
      </c>
      <c r="J186" s="13">
        <v>421573.25445298455</v>
      </c>
      <c r="K186" s="13">
        <v>424604.98838808492</v>
      </c>
      <c r="L186" s="13">
        <v>427868.79350059712</v>
      </c>
      <c r="M186" s="13">
        <v>430892.66538425506</v>
      </c>
      <c r="N186" s="14">
        <v>433877</v>
      </c>
      <c r="O186" s="14">
        <v>437232</v>
      </c>
      <c r="P186" s="14">
        <v>440678</v>
      </c>
      <c r="Q186" s="14">
        <v>444512</v>
      </c>
      <c r="R186" s="14">
        <v>448639</v>
      </c>
      <c r="S186" s="14">
        <v>452928</v>
      </c>
      <c r="T186" s="14">
        <v>457469</v>
      </c>
      <c r="U186" s="14">
        <v>461696</v>
      </c>
      <c r="V186" s="14">
        <v>464871</v>
      </c>
      <c r="W186" s="14">
        <v>467631</v>
      </c>
      <c r="X186" s="13">
        <v>470990.02274599997</v>
      </c>
      <c r="Y186" s="13">
        <v>475196.74291199999</v>
      </c>
      <c r="Z186" s="13">
        <v>479530.79076100001</v>
      </c>
      <c r="AA186" s="13">
        <v>484006.733183</v>
      </c>
      <c r="AB186" s="13">
        <v>488414.97902199998</v>
      </c>
      <c r="AC186" s="13">
        <v>493152.958575</v>
      </c>
      <c r="AD186" s="13">
        <v>498031.457031</v>
      </c>
      <c r="AE186" s="13">
        <v>502915.72434299998</v>
      </c>
      <c r="AF186" s="13">
        <v>507173.230224</v>
      </c>
      <c r="AG186" s="13">
        <v>510845.23717600002</v>
      </c>
      <c r="AH186" s="14">
        <v>514403.43434500002</v>
      </c>
      <c r="AI186" s="14">
        <v>517854.74002999999</v>
      </c>
      <c r="AJ186" s="14">
        <v>520506.21561399999</v>
      </c>
      <c r="AK186" s="14">
        <v>522629.85423400003</v>
      </c>
      <c r="AL186" s="14">
        <v>524257.64459799998</v>
      </c>
      <c r="AM186" s="14">
        <v>525375.74152200005</v>
      </c>
      <c r="AN186" s="14">
        <v>526694.304046</v>
      </c>
      <c r="AO186" s="14">
        <v>527324.41460599995</v>
      </c>
      <c r="AP186" s="14">
        <v>527551.20467300003</v>
      </c>
      <c r="AQ186" s="14">
        <v>527514.89756499999</v>
      </c>
      <c r="AR186" s="14">
        <v>527769.96875</v>
      </c>
      <c r="AS186" s="13">
        <v>529021.90889800002</v>
      </c>
      <c r="AT186" s="13">
        <v>530068.22256799997</v>
      </c>
      <c r="AU186" s="13">
        <v>530939.96096699999</v>
      </c>
      <c r="AV186" s="13">
        <v>531336.272275</v>
      </c>
      <c r="AW186" s="13">
        <v>531731.44281799998</v>
      </c>
      <c r="AX186" s="13">
        <v>532231.08823899995</v>
      </c>
      <c r="AY186" s="13">
        <v>532690.96754099999</v>
      </c>
      <c r="AZ186" s="13">
        <v>533043.80080900004</v>
      </c>
      <c r="BA186" s="13">
        <v>533568.36669499998</v>
      </c>
      <c r="BB186" s="13">
        <v>534572.24167500006</v>
      </c>
      <c r="BC186" s="13">
        <v>538550.067316</v>
      </c>
      <c r="BD186" s="13">
        <v>544886.85243600002</v>
      </c>
      <c r="BE186" s="13">
        <v>550972.26030800003</v>
      </c>
      <c r="BF186" s="13">
        <v>557962.486668</v>
      </c>
      <c r="BG186" s="13">
        <v>564188.07307599997</v>
      </c>
      <c r="BH186" s="13">
        <v>572556.76173799997</v>
      </c>
      <c r="BI186" s="13">
        <v>581159.71101500001</v>
      </c>
      <c r="BJ186" s="13">
        <v>586777.96960700001</v>
      </c>
      <c r="BK186" s="13">
        <v>589603.20923299994</v>
      </c>
      <c r="BL186" s="13">
        <v>591564.45936600002</v>
      </c>
      <c r="BM186" s="13">
        <v>591082.54799999995</v>
      </c>
      <c r="BN186" s="13">
        <v>588538.41091400001</v>
      </c>
      <c r="BO186" s="4">
        <v>586239.508241</v>
      </c>
      <c r="BP186" s="4">
        <v>583852.42537399998</v>
      </c>
    </row>
    <row r="187" spans="2:68">
      <c r="B187" s="7" t="s">
        <v>7</v>
      </c>
      <c r="C187" s="13">
        <v>2884540</v>
      </c>
      <c r="D187" s="13">
        <v>2883810.9391569044</v>
      </c>
      <c r="E187" s="13">
        <v>2888116.7430572165</v>
      </c>
      <c r="F187" s="13">
        <v>2893771.7003340721</v>
      </c>
      <c r="G187" s="13">
        <v>2898722.0916521917</v>
      </c>
      <c r="H187" s="13">
        <v>2902371.9072681591</v>
      </c>
      <c r="I187" s="13">
        <v>2903792.8375770729</v>
      </c>
      <c r="J187" s="13">
        <v>2907155.9792976142</v>
      </c>
      <c r="K187" s="13">
        <v>2909320.1488195299</v>
      </c>
      <c r="L187" s="13">
        <v>2911229.3553948863</v>
      </c>
      <c r="M187" s="13">
        <v>2914510.9826901774</v>
      </c>
      <c r="N187" s="14">
        <v>2902169</v>
      </c>
      <c r="O187" s="14">
        <v>2873850</v>
      </c>
      <c r="P187" s="14">
        <v>2846520</v>
      </c>
      <c r="Q187" s="14">
        <v>2822049</v>
      </c>
      <c r="R187" s="14">
        <v>2799702</v>
      </c>
      <c r="S187" s="14">
        <v>2778585</v>
      </c>
      <c r="T187" s="14">
        <v>2759207</v>
      </c>
      <c r="U187" s="14">
        <v>2738121</v>
      </c>
      <c r="V187" s="14">
        <v>2711124</v>
      </c>
      <c r="W187" s="14">
        <v>2682192</v>
      </c>
      <c r="X187" s="13">
        <v>2664412.9909259998</v>
      </c>
      <c r="Y187" s="13">
        <v>2657613.5227330001</v>
      </c>
      <c r="Z187" s="13">
        <v>2650564.0920750001</v>
      </c>
      <c r="AA187" s="13">
        <v>2643135.259445</v>
      </c>
      <c r="AB187" s="13">
        <v>2634812.858331</v>
      </c>
      <c r="AC187" s="13">
        <v>2626675.8054300002</v>
      </c>
      <c r="AD187" s="13">
        <v>2618972.1665719999</v>
      </c>
      <c r="AE187" s="13">
        <v>2610537.2374339998</v>
      </c>
      <c r="AF187" s="13">
        <v>2601604.7081030002</v>
      </c>
      <c r="AG187" s="13">
        <v>2591419.5793150002</v>
      </c>
      <c r="AH187" s="14">
        <v>2585183.509848</v>
      </c>
      <c r="AI187" s="14">
        <v>2589199.5378640001</v>
      </c>
      <c r="AJ187" s="14">
        <v>2589991.8810000001</v>
      </c>
      <c r="AK187" s="14">
        <v>2590020.5653960002</v>
      </c>
      <c r="AL187" s="14">
        <v>2588079.064516</v>
      </c>
      <c r="AM187" s="14">
        <v>2583784.015774</v>
      </c>
      <c r="AN187" s="14">
        <v>2579204.4588190001</v>
      </c>
      <c r="AO187" s="14">
        <v>2572431.8245979999</v>
      </c>
      <c r="AP187" s="14">
        <v>2564070.6919450001</v>
      </c>
      <c r="AQ187" s="14">
        <v>2554037.5601659999</v>
      </c>
      <c r="AR187" s="14">
        <v>2544223.75</v>
      </c>
      <c r="AS187" s="13">
        <v>2538292.9322029999</v>
      </c>
      <c r="AT187" s="13">
        <v>2531943.6503829998</v>
      </c>
      <c r="AU187" s="13">
        <v>2524676.9297810001</v>
      </c>
      <c r="AV187" s="13">
        <v>2516362.43493</v>
      </c>
      <c r="AW187" s="13">
        <v>2507360.4654990002</v>
      </c>
      <c r="AX187" s="13">
        <v>2498398.8566700001</v>
      </c>
      <c r="AY187" s="13">
        <v>2488329.2643289999</v>
      </c>
      <c r="AZ187" s="13">
        <v>2477489.3497339999</v>
      </c>
      <c r="BA187" s="13">
        <v>2467686.0180310002</v>
      </c>
      <c r="BB187" s="13">
        <v>2459039.104508</v>
      </c>
      <c r="BC187" s="13">
        <v>2458041.838649</v>
      </c>
      <c r="BD187" s="13">
        <v>2467428.7111880002</v>
      </c>
      <c r="BE187" s="13">
        <v>2475273.7910730001</v>
      </c>
      <c r="BF187" s="13">
        <v>2487532.6997500001</v>
      </c>
      <c r="BG187" s="13">
        <v>2502597.998445</v>
      </c>
      <c r="BH187" s="13">
        <v>2528371.9430459999</v>
      </c>
      <c r="BI187" s="13">
        <v>2546404.702362</v>
      </c>
      <c r="BJ187" s="13">
        <v>2547569.4841479999</v>
      </c>
      <c r="BK187" s="13">
        <v>2545387.0944050001</v>
      </c>
      <c r="BL187" s="13">
        <v>2541364.4322830001</v>
      </c>
      <c r="BM187" s="13">
        <v>2526973.369554</v>
      </c>
      <c r="BN187" s="13">
        <v>2506319.7034729999</v>
      </c>
      <c r="BO187" s="4">
        <v>2485334.9353900002</v>
      </c>
      <c r="BP187" s="4">
        <v>2465900.9124889998</v>
      </c>
    </row>
    <row r="188" spans="2:68">
      <c r="B188" s="7" t="s">
        <v>8</v>
      </c>
      <c r="C188" s="13">
        <v>2059659</v>
      </c>
      <c r="D188" s="13">
        <v>2055648.0555137699</v>
      </c>
      <c r="E188" s="13">
        <v>2052452.3993772529</v>
      </c>
      <c r="F188" s="13">
        <v>2049757.8293133257</v>
      </c>
      <c r="G188" s="13">
        <v>2044950.9795847372</v>
      </c>
      <c r="H188" s="13">
        <v>2039379.5119407447</v>
      </c>
      <c r="I188" s="13">
        <v>2032442.5036901084</v>
      </c>
      <c r="J188" s="13">
        <v>2027120.4572604392</v>
      </c>
      <c r="K188" s="13">
        <v>2022512.2339345345</v>
      </c>
      <c r="L188" s="13">
        <v>2019223.8845296088</v>
      </c>
      <c r="M188" s="13">
        <v>2017043.682941335</v>
      </c>
      <c r="N188" s="14">
        <v>1999712</v>
      </c>
      <c r="O188" s="14">
        <v>1968447</v>
      </c>
      <c r="P188" s="14">
        <v>1938030</v>
      </c>
      <c r="Q188" s="14">
        <v>1909716</v>
      </c>
      <c r="R188" s="14">
        <v>1882972</v>
      </c>
      <c r="S188" s="14">
        <v>1857178</v>
      </c>
      <c r="T188" s="14">
        <v>1832656</v>
      </c>
      <c r="U188" s="14">
        <v>1807119</v>
      </c>
      <c r="V188" s="14">
        <v>1777826</v>
      </c>
      <c r="W188" s="14">
        <v>1747448</v>
      </c>
      <c r="X188" s="13">
        <v>1728133.061066</v>
      </c>
      <c r="Y188" s="13">
        <v>1719898.441573</v>
      </c>
      <c r="Z188" s="13">
        <v>1712421.2334700001</v>
      </c>
      <c r="AA188" s="13">
        <v>1704434.5498200001</v>
      </c>
      <c r="AB188" s="13">
        <v>1695783.6900839999</v>
      </c>
      <c r="AC188" s="13">
        <v>1688132.9938719999</v>
      </c>
      <c r="AD188" s="13">
        <v>1680223.095861</v>
      </c>
      <c r="AE188" s="13">
        <v>1671692.791733</v>
      </c>
      <c r="AF188" s="13">
        <v>1663389.582584</v>
      </c>
      <c r="AG188" s="13">
        <v>1655091.807644</v>
      </c>
      <c r="AH188" s="14">
        <v>1650564.3074050001</v>
      </c>
      <c r="AI188" s="14">
        <v>1655125.609308</v>
      </c>
      <c r="AJ188" s="14">
        <v>1657403.135947</v>
      </c>
      <c r="AK188" s="14">
        <v>1659864.2810569999</v>
      </c>
      <c r="AL188" s="14">
        <v>1661017.8270709999</v>
      </c>
      <c r="AM188" s="14">
        <v>1660705.629097</v>
      </c>
      <c r="AN188" s="14">
        <v>1661427.2352410001</v>
      </c>
      <c r="AO188" s="14">
        <v>1661544.740433</v>
      </c>
      <c r="AP188" s="14">
        <v>1660617.5526779999</v>
      </c>
      <c r="AQ188" s="14">
        <v>1659674.0869460001</v>
      </c>
      <c r="AR188" s="14">
        <v>1662198.28125</v>
      </c>
      <c r="AS188" s="13">
        <v>1672772.8877119999</v>
      </c>
      <c r="AT188" s="13">
        <v>1683392.200282</v>
      </c>
      <c r="AU188" s="13">
        <v>1693195.817949</v>
      </c>
      <c r="AV188" s="13">
        <v>1702854.7973239999</v>
      </c>
      <c r="AW188" s="13">
        <v>1711775.1766909999</v>
      </c>
      <c r="AX188" s="13">
        <v>1720738.1629600001</v>
      </c>
      <c r="AY188" s="13">
        <v>1729304.8778639999</v>
      </c>
      <c r="AZ188" s="13">
        <v>1737393.349798</v>
      </c>
      <c r="BA188" s="13">
        <v>1746736.4206679999</v>
      </c>
      <c r="BB188" s="13">
        <v>1756627.055165</v>
      </c>
      <c r="BC188" s="13">
        <v>1777824.648938</v>
      </c>
      <c r="BD188" s="13">
        <v>1814956.377325</v>
      </c>
      <c r="BE188" s="13">
        <v>1849739.191534</v>
      </c>
      <c r="BF188" s="13">
        <v>1895152.3777620001</v>
      </c>
      <c r="BG188" s="13">
        <v>1941223.6545559999</v>
      </c>
      <c r="BH188" s="13">
        <v>2003263.7335069999</v>
      </c>
      <c r="BI188" s="13">
        <v>2050523.573991</v>
      </c>
      <c r="BJ188" s="13">
        <v>2075853.4401459999</v>
      </c>
      <c r="BK188" s="13">
        <v>2090565.7830119999</v>
      </c>
      <c r="BL188" s="13">
        <v>2103317.072834</v>
      </c>
      <c r="BM188" s="13">
        <v>2099405.3969009998</v>
      </c>
      <c r="BN188" s="13">
        <v>2083588.158724</v>
      </c>
      <c r="BO188" s="4">
        <v>2067579.6830440001</v>
      </c>
      <c r="BP188" s="4">
        <v>2054902.8035500001</v>
      </c>
    </row>
    <row r="189" spans="2:68">
      <c r="B189" s="7" t="s">
        <v>9</v>
      </c>
      <c r="C189" s="13">
        <v>3218596</v>
      </c>
      <c r="D189" s="13">
        <v>3235577.8415785003</v>
      </c>
      <c r="E189" s="13">
        <v>3288733.7070027259</v>
      </c>
      <c r="F189" s="13">
        <v>3344023.1085917093</v>
      </c>
      <c r="G189" s="13">
        <v>3407152.3349196846</v>
      </c>
      <c r="H189" s="13">
        <v>3472026.7006345415</v>
      </c>
      <c r="I189" s="13">
        <v>3533218.6839200719</v>
      </c>
      <c r="J189" s="13">
        <v>3603206.6613749294</v>
      </c>
      <c r="K189" s="13">
        <v>3678182.4965693303</v>
      </c>
      <c r="L189" s="13">
        <v>3761928.1702794842</v>
      </c>
      <c r="M189" s="13">
        <v>3844843.6481641647</v>
      </c>
      <c r="N189" s="14">
        <v>3940705</v>
      </c>
      <c r="O189" s="14">
        <v>4046330</v>
      </c>
      <c r="P189" s="14">
        <v>4155730</v>
      </c>
      <c r="Q189" s="14">
        <v>4271942</v>
      </c>
      <c r="R189" s="14">
        <v>4394283</v>
      </c>
      <c r="S189" s="14">
        <v>4521722</v>
      </c>
      <c r="T189" s="14">
        <v>4655380</v>
      </c>
      <c r="U189" s="14">
        <v>4789640</v>
      </c>
      <c r="V189" s="14">
        <v>4916596</v>
      </c>
      <c r="W189" s="14">
        <v>5042609</v>
      </c>
      <c r="X189" s="13">
        <v>5148075.0481390003</v>
      </c>
      <c r="Y189" s="13">
        <v>5233640.2824689997</v>
      </c>
      <c r="Z189" s="13">
        <v>5322842.5493590003</v>
      </c>
      <c r="AA189" s="13">
        <v>5412019.386961</v>
      </c>
      <c r="AB189" s="13">
        <v>5505608.7362409998</v>
      </c>
      <c r="AC189" s="13">
        <v>5593514.3956019999</v>
      </c>
      <c r="AD189" s="13">
        <v>5680683.0045079999</v>
      </c>
      <c r="AE189" s="13">
        <v>5764808.3569900002</v>
      </c>
      <c r="AF189" s="13">
        <v>5840669.0394470003</v>
      </c>
      <c r="AG189" s="13">
        <v>5911166.9581709998</v>
      </c>
      <c r="AH189" s="14">
        <v>5964917.9712039996</v>
      </c>
      <c r="AI189" s="14">
        <v>5988997.2763259998</v>
      </c>
      <c r="AJ189" s="14">
        <v>6005470.3321070001</v>
      </c>
      <c r="AK189" s="14">
        <v>6019648.5341259995</v>
      </c>
      <c r="AL189" s="14">
        <v>6035598.1789659997</v>
      </c>
      <c r="AM189" s="14">
        <v>6046348.0549389999</v>
      </c>
      <c r="AN189" s="14">
        <v>6056162.2824849999</v>
      </c>
      <c r="AO189" s="14">
        <v>6062044.8121769996</v>
      </c>
      <c r="AP189" s="14">
        <v>6063531.5252590002</v>
      </c>
      <c r="AQ189" s="14">
        <v>6062271.4346380001</v>
      </c>
      <c r="AR189" s="14">
        <v>6068572.34375</v>
      </c>
      <c r="AS189" s="13">
        <v>6095471.0021179998</v>
      </c>
      <c r="AT189" s="13">
        <v>6122943.9668509997</v>
      </c>
      <c r="AU189" s="13">
        <v>6149145.3767860001</v>
      </c>
      <c r="AV189" s="13">
        <v>6171633.674629</v>
      </c>
      <c r="AW189" s="13">
        <v>6195648.8372820001</v>
      </c>
      <c r="AX189" s="13">
        <v>6219644.4324470004</v>
      </c>
      <c r="AY189" s="13">
        <v>6244533.021617</v>
      </c>
      <c r="AZ189" s="13">
        <v>6268277.2680710005</v>
      </c>
      <c r="BA189" s="13">
        <v>6297174.5947390003</v>
      </c>
      <c r="BB189" s="13">
        <v>6330926.6486870004</v>
      </c>
      <c r="BC189" s="13">
        <v>6470115.9416399999</v>
      </c>
      <c r="BD189" s="13">
        <v>6639074.1101139998</v>
      </c>
      <c r="BE189" s="13">
        <v>6782263.1947999997</v>
      </c>
      <c r="BF189" s="13">
        <v>6944210.8918629996</v>
      </c>
      <c r="BG189" s="13">
        <v>7076682.1835139999</v>
      </c>
      <c r="BH189" s="13">
        <v>7232347.7816049997</v>
      </c>
      <c r="BI189" s="13">
        <v>7377107.4257380003</v>
      </c>
      <c r="BJ189" s="13">
        <v>7447271.7621419998</v>
      </c>
      <c r="BK189" s="13">
        <v>7477256.8623599997</v>
      </c>
      <c r="BL189" s="13">
        <v>7504024.0487529999</v>
      </c>
      <c r="BM189" s="13">
        <v>7496368.7349749999</v>
      </c>
      <c r="BN189" s="13">
        <v>7443574.3213470001</v>
      </c>
      <c r="BO189" s="4">
        <v>7399600.8622420002</v>
      </c>
      <c r="BP189" s="4">
        <v>7398522.9638729999</v>
      </c>
    </row>
    <row r="190" spans="2:68">
      <c r="B190" s="7" t="s">
        <v>10</v>
      </c>
      <c r="C190" s="13">
        <v>2309254</v>
      </c>
      <c r="D190" s="13">
        <v>2312267.0038910978</v>
      </c>
      <c r="E190" s="13">
        <v>2327297.1158849681</v>
      </c>
      <c r="F190" s="13">
        <v>2342744.2718015863</v>
      </c>
      <c r="G190" s="13">
        <v>2359660.1056544613</v>
      </c>
      <c r="H190" s="13">
        <v>2377507.572957918</v>
      </c>
      <c r="I190" s="13">
        <v>2393051.7156145102</v>
      </c>
      <c r="J190" s="13">
        <v>2412730.0790140312</v>
      </c>
      <c r="K190" s="13">
        <v>2434943.2523331568</v>
      </c>
      <c r="L190" s="13">
        <v>2460296.6674273699</v>
      </c>
      <c r="M190" s="13">
        <v>2486024.9384466456</v>
      </c>
      <c r="N190" s="14">
        <v>2524741</v>
      </c>
      <c r="O190" s="14">
        <v>2576484</v>
      </c>
      <c r="P190" s="14">
        <v>2629707</v>
      </c>
      <c r="Q190" s="14">
        <v>2686272</v>
      </c>
      <c r="R190" s="14">
        <v>2745672</v>
      </c>
      <c r="S190" s="14">
        <v>2807192</v>
      </c>
      <c r="T190" s="14">
        <v>2871464</v>
      </c>
      <c r="U190" s="14">
        <v>2934967</v>
      </c>
      <c r="V190" s="14">
        <v>2992888</v>
      </c>
      <c r="W190" s="14">
        <v>3049157</v>
      </c>
      <c r="X190" s="13">
        <v>3103696.4636519998</v>
      </c>
      <c r="Y190" s="13">
        <v>3157270.9753279998</v>
      </c>
      <c r="Z190" s="13">
        <v>3212953.8881359999</v>
      </c>
      <c r="AA190" s="13">
        <v>3269896.5937299998</v>
      </c>
      <c r="AB190" s="13">
        <v>3327712.4829170001</v>
      </c>
      <c r="AC190" s="13">
        <v>3386630.7861560001</v>
      </c>
      <c r="AD190" s="13">
        <v>3446712.545471</v>
      </c>
      <c r="AE190" s="13">
        <v>3505956.283882</v>
      </c>
      <c r="AF190" s="13">
        <v>3561318.985841</v>
      </c>
      <c r="AG190" s="13">
        <v>3613157.6021449999</v>
      </c>
      <c r="AH190" s="14">
        <v>3658331.7900769999</v>
      </c>
      <c r="AI190" s="14">
        <v>3689737.323564</v>
      </c>
      <c r="AJ190" s="14">
        <v>3714703.3039609999</v>
      </c>
      <c r="AK190" s="14">
        <v>3740036.4481080002</v>
      </c>
      <c r="AL190" s="14">
        <v>3763106.1008640002</v>
      </c>
      <c r="AM190" s="14">
        <v>3782050.8477679999</v>
      </c>
      <c r="AN190" s="14">
        <v>3801859.14989</v>
      </c>
      <c r="AO190" s="14">
        <v>3818594.674323</v>
      </c>
      <c r="AP190" s="14">
        <v>3833931.9955130001</v>
      </c>
      <c r="AQ190" s="14">
        <v>3848311.7818260002</v>
      </c>
      <c r="AR190" s="14">
        <v>3866967.75</v>
      </c>
      <c r="AS190" s="13">
        <v>3896735.8135589999</v>
      </c>
      <c r="AT190" s="13">
        <v>3926893.1623749998</v>
      </c>
      <c r="AU190" s="13">
        <v>3955623.5999139999</v>
      </c>
      <c r="AV190" s="13">
        <v>3982107.8983700001</v>
      </c>
      <c r="AW190" s="13">
        <v>4009218.812163</v>
      </c>
      <c r="AX190" s="13">
        <v>4035409.5111759999</v>
      </c>
      <c r="AY190" s="13">
        <v>4061594.928326</v>
      </c>
      <c r="AZ190" s="13">
        <v>4088151.2380670002</v>
      </c>
      <c r="BA190" s="13">
        <v>4118036.954223</v>
      </c>
      <c r="BB190" s="13">
        <v>4150755.2885560002</v>
      </c>
      <c r="BC190" s="13">
        <v>4254321.3343399996</v>
      </c>
      <c r="BD190" s="13">
        <v>4381642.6697380003</v>
      </c>
      <c r="BE190" s="13">
        <v>4496103.4953450002</v>
      </c>
      <c r="BF190" s="13">
        <v>4625341.3013540003</v>
      </c>
      <c r="BG190" s="13">
        <v>4736677.9677029997</v>
      </c>
      <c r="BH190" s="13">
        <v>4867676.9011509996</v>
      </c>
      <c r="BI190" s="13">
        <v>4959565.3866410004</v>
      </c>
      <c r="BJ190" s="13">
        <v>4984398.3438290004</v>
      </c>
      <c r="BK190" s="13">
        <v>4988922.031188</v>
      </c>
      <c r="BL190" s="13">
        <v>5002121.6513360003</v>
      </c>
      <c r="BM190" s="13">
        <v>4999338.7024680004</v>
      </c>
      <c r="BN190" s="13">
        <v>4967018.8174069999</v>
      </c>
      <c r="BO190" s="4">
        <v>4947346.1048969999</v>
      </c>
      <c r="BP190" s="4">
        <v>4935461.9679239998</v>
      </c>
    </row>
    <row r="191" spans="2:68">
      <c r="B191" s="7" t="s">
        <v>11</v>
      </c>
      <c r="C191" s="13">
        <v>1365959</v>
      </c>
      <c r="D191" s="13">
        <v>1366963.1660514565</v>
      </c>
      <c r="E191" s="13">
        <v>1371364.1579196416</v>
      </c>
      <c r="F191" s="13">
        <v>1377057.1793951781</v>
      </c>
      <c r="G191" s="13">
        <v>1381747.1768377072</v>
      </c>
      <c r="H191" s="13">
        <v>1385409.8237545453</v>
      </c>
      <c r="I191" s="13">
        <v>1388392.929801336</v>
      </c>
      <c r="J191" s="13">
        <v>1390986.0919958812</v>
      </c>
      <c r="K191" s="13">
        <v>1395017.0330168556</v>
      </c>
      <c r="L191" s="13">
        <v>1399492.2285987111</v>
      </c>
      <c r="M191" s="13">
        <v>1404264.4686313188</v>
      </c>
      <c r="N191" s="14">
        <v>1393273</v>
      </c>
      <c r="O191" s="14">
        <v>1367119</v>
      </c>
      <c r="P191" s="14">
        <v>1341651</v>
      </c>
      <c r="Q191" s="14">
        <v>1317737</v>
      </c>
      <c r="R191" s="14">
        <v>1294992</v>
      </c>
      <c r="S191" s="14">
        <v>1272990</v>
      </c>
      <c r="T191" s="14">
        <v>1251941</v>
      </c>
      <c r="U191" s="14">
        <v>1230286</v>
      </c>
      <c r="V191" s="14">
        <v>1206169</v>
      </c>
      <c r="W191" s="14">
        <v>1181429</v>
      </c>
      <c r="X191" s="13">
        <v>1164747.8669139999</v>
      </c>
      <c r="Y191" s="13">
        <v>1155924.5185499999</v>
      </c>
      <c r="Z191" s="13">
        <v>1146688.8222020001</v>
      </c>
      <c r="AA191" s="13">
        <v>1136760.017918</v>
      </c>
      <c r="AB191" s="13">
        <v>1125586.04575</v>
      </c>
      <c r="AC191" s="13">
        <v>1114819.0237779999</v>
      </c>
      <c r="AD191" s="13">
        <v>1103928.1534909999</v>
      </c>
      <c r="AE191" s="13">
        <v>1092817.741678</v>
      </c>
      <c r="AF191" s="13">
        <v>1082215.9839280001</v>
      </c>
      <c r="AG191" s="13">
        <v>1072065.364668</v>
      </c>
      <c r="AH191" s="14">
        <v>1065608.7467179999</v>
      </c>
      <c r="AI191" s="14">
        <v>1067931.9464499999</v>
      </c>
      <c r="AJ191" s="14">
        <v>1068559.074182</v>
      </c>
      <c r="AK191" s="14">
        <v>1069371.698136</v>
      </c>
      <c r="AL191" s="14">
        <v>1069373.1887950001</v>
      </c>
      <c r="AM191" s="14">
        <v>1068597.400868</v>
      </c>
      <c r="AN191" s="14">
        <v>1068620.169338</v>
      </c>
      <c r="AO191" s="14">
        <v>1067739.432856</v>
      </c>
      <c r="AP191" s="14">
        <v>1065934.1579839999</v>
      </c>
      <c r="AQ191" s="14">
        <v>1063773.034642</v>
      </c>
      <c r="AR191" s="14">
        <v>1062196.21875</v>
      </c>
      <c r="AS191" s="13">
        <v>1063254.2987299999</v>
      </c>
      <c r="AT191" s="13">
        <v>1064339.9533800001</v>
      </c>
      <c r="AU191" s="13">
        <v>1064842.2696110001</v>
      </c>
      <c r="AV191" s="13">
        <v>1064815.5111159999</v>
      </c>
      <c r="AW191" s="13">
        <v>1064225.595828</v>
      </c>
      <c r="AX191" s="13">
        <v>1063282.4539409999</v>
      </c>
      <c r="AY191" s="13">
        <v>1062024.396004</v>
      </c>
      <c r="AZ191" s="13">
        <v>1060196.6066149999</v>
      </c>
      <c r="BA191" s="13">
        <v>1059197.164817</v>
      </c>
      <c r="BB191" s="13">
        <v>1058363.141205</v>
      </c>
      <c r="BC191" s="13">
        <v>1058028.8353840001</v>
      </c>
      <c r="BD191" s="13">
        <v>1062402.28837</v>
      </c>
      <c r="BE191" s="13">
        <v>1066233.5311690001</v>
      </c>
      <c r="BF191" s="13">
        <v>1071979.8799429999</v>
      </c>
      <c r="BG191" s="13">
        <v>1077920.5731200001</v>
      </c>
      <c r="BH191" s="13">
        <v>1085762.7035070001</v>
      </c>
      <c r="BI191" s="13">
        <v>1091507.5002909999</v>
      </c>
      <c r="BJ191" s="13">
        <v>1097126.1497839999</v>
      </c>
      <c r="BK191" s="13">
        <v>1100440.9102459999</v>
      </c>
      <c r="BL191" s="13">
        <v>1103513.6611210001</v>
      </c>
      <c r="BM191" s="13">
        <v>1102017.495102</v>
      </c>
      <c r="BN191" s="13">
        <v>1098248.4923640001</v>
      </c>
      <c r="BO191" s="4">
        <v>1093807.259565</v>
      </c>
      <c r="BP191" s="4">
        <v>1088075.8394760001</v>
      </c>
    </row>
    <row r="192" spans="2:68">
      <c r="B192" s="7" t="s">
        <v>12</v>
      </c>
      <c r="C192" s="13">
        <v>2701805</v>
      </c>
      <c r="D192" s="13">
        <v>2693083.8975731465</v>
      </c>
      <c r="E192" s="13">
        <v>2690866.2906087907</v>
      </c>
      <c r="F192" s="13">
        <v>2694533.6997338496</v>
      </c>
      <c r="G192" s="13">
        <v>2699506.6897243969</v>
      </c>
      <c r="H192" s="13">
        <v>2698393.0513112852</v>
      </c>
      <c r="I192" s="13">
        <v>2695297.2202584734</v>
      </c>
      <c r="J192" s="13">
        <v>2696134.2094212635</v>
      </c>
      <c r="K192" s="13">
        <v>2698779.7371684695</v>
      </c>
      <c r="L192" s="13">
        <v>2708586.4136549425</v>
      </c>
      <c r="M192" s="13">
        <v>2722438.3214237541</v>
      </c>
      <c r="N192" s="14">
        <v>2727483</v>
      </c>
      <c r="O192" s="14">
        <v>2719829</v>
      </c>
      <c r="P192" s="14">
        <v>2712784</v>
      </c>
      <c r="Q192" s="14">
        <v>2708171</v>
      </c>
      <c r="R192" s="14">
        <v>2705325</v>
      </c>
      <c r="S192" s="14">
        <v>2703416</v>
      </c>
      <c r="T192" s="14">
        <v>2702961</v>
      </c>
      <c r="U192" s="14">
        <v>2700600</v>
      </c>
      <c r="V192" s="14">
        <v>2692114</v>
      </c>
      <c r="W192" s="14">
        <v>2681357</v>
      </c>
      <c r="X192" s="13">
        <v>2680510.978449</v>
      </c>
      <c r="Y192" s="13">
        <v>2692614.4894519998</v>
      </c>
      <c r="Z192" s="13">
        <v>2705935.5363739999</v>
      </c>
      <c r="AA192" s="13">
        <v>2719500.380477</v>
      </c>
      <c r="AB192" s="13">
        <v>2733153.6047950001</v>
      </c>
      <c r="AC192" s="13">
        <v>2747877.6038190001</v>
      </c>
      <c r="AD192" s="13">
        <v>2763010.8966680001</v>
      </c>
      <c r="AE192" s="13">
        <v>2777788.3492970001</v>
      </c>
      <c r="AF192" s="13">
        <v>2791325.6898480002</v>
      </c>
      <c r="AG192" s="13">
        <v>2803362.5150020001</v>
      </c>
      <c r="AH192" s="14">
        <v>2812774.7776939999</v>
      </c>
      <c r="AI192" s="14">
        <v>2813222.9193489999</v>
      </c>
      <c r="AJ192" s="14">
        <v>2810050.9383979999</v>
      </c>
      <c r="AK192" s="14">
        <v>2806317.9216700001</v>
      </c>
      <c r="AL192" s="14">
        <v>2800320.2360129999</v>
      </c>
      <c r="AM192" s="14">
        <v>2790188.4293530001</v>
      </c>
      <c r="AN192" s="14">
        <v>2781543.8254900002</v>
      </c>
      <c r="AO192" s="14">
        <v>2770449.1847859998</v>
      </c>
      <c r="AP192" s="14">
        <v>2757348.7735020001</v>
      </c>
      <c r="AQ192" s="14">
        <v>2743027.1031510001</v>
      </c>
      <c r="AR192" s="14">
        <v>2731598.78125</v>
      </c>
      <c r="AS192" s="13">
        <v>2730411.0741519998</v>
      </c>
      <c r="AT192" s="13">
        <v>2730448.3728120001</v>
      </c>
      <c r="AU192" s="13">
        <v>2728178.8131829998</v>
      </c>
      <c r="AV192" s="13">
        <v>2724690.436218</v>
      </c>
      <c r="AW192" s="13">
        <v>2719126.6425279998</v>
      </c>
      <c r="AX192" s="13">
        <v>2713951.0242099999</v>
      </c>
      <c r="AY192" s="13">
        <v>2709416.7911979998</v>
      </c>
      <c r="AZ192" s="13">
        <v>2704113.2538379999</v>
      </c>
      <c r="BA192" s="13">
        <v>2698952.989205</v>
      </c>
      <c r="BB192" s="13">
        <v>2695999.3973030001</v>
      </c>
      <c r="BC192" s="13">
        <v>2699539.7715059998</v>
      </c>
      <c r="BD192" s="13">
        <v>2707278.0678619999</v>
      </c>
      <c r="BE192" s="13">
        <v>2714068.2358800001</v>
      </c>
      <c r="BF192" s="13">
        <v>2723961.4449</v>
      </c>
      <c r="BG192" s="13">
        <v>2733375.5536679998</v>
      </c>
      <c r="BH192" s="13">
        <v>2747083.558305</v>
      </c>
      <c r="BI192" s="13">
        <v>2759987.7181179998</v>
      </c>
      <c r="BJ192" s="13">
        <v>2769143.1895320001</v>
      </c>
      <c r="BK192" s="13">
        <v>2771750.1929279999</v>
      </c>
      <c r="BL192" s="13">
        <v>2771650.8230300001</v>
      </c>
      <c r="BM192" s="13">
        <v>2765746.6187069998</v>
      </c>
      <c r="BN192" s="13">
        <v>2753229.6158230002</v>
      </c>
      <c r="BO192" s="4">
        <v>2739332.2618669998</v>
      </c>
      <c r="BP192" s="4">
        <v>2726290.852397</v>
      </c>
    </row>
    <row r="193" spans="2:68">
      <c r="B193" s="7" t="s">
        <v>13</v>
      </c>
      <c r="C193" s="13">
        <v>1823410</v>
      </c>
      <c r="D193" s="13">
        <v>1846488.8483062566</v>
      </c>
      <c r="E193" s="13">
        <v>1896585.9439359703</v>
      </c>
      <c r="F193" s="13">
        <v>1950593.5217961259</v>
      </c>
      <c r="G193" s="13">
        <v>2007996.5609830203</v>
      </c>
      <c r="H193" s="13">
        <v>2068709.0491302554</v>
      </c>
      <c r="I193" s="13">
        <v>2133939.4822966936</v>
      </c>
      <c r="J193" s="13">
        <v>2206383.5762206432</v>
      </c>
      <c r="K193" s="13">
        <v>2286778.2513213968</v>
      </c>
      <c r="L193" s="13">
        <v>2371077.3026541597</v>
      </c>
      <c r="M193" s="13">
        <v>2462432.2575249844</v>
      </c>
      <c r="N193" s="14">
        <v>2561230</v>
      </c>
      <c r="O193" s="14">
        <v>2665607</v>
      </c>
      <c r="P193" s="14">
        <v>2774637</v>
      </c>
      <c r="Q193" s="14">
        <v>2890491</v>
      </c>
      <c r="R193" s="14">
        <v>3012915</v>
      </c>
      <c r="S193" s="14">
        <v>3141376</v>
      </c>
      <c r="T193" s="14">
        <v>3276837</v>
      </c>
      <c r="U193" s="14">
        <v>3415477</v>
      </c>
      <c r="V193" s="14">
        <v>3551640</v>
      </c>
      <c r="W193" s="14">
        <v>3689794</v>
      </c>
      <c r="X193" s="13">
        <v>3808046.5132840001</v>
      </c>
      <c r="Y193" s="13">
        <v>3903838.6763229999</v>
      </c>
      <c r="Z193" s="13">
        <v>4000373.2856160002</v>
      </c>
      <c r="AA193" s="13">
        <v>4097162.1670439998</v>
      </c>
      <c r="AB193" s="13">
        <v>4196429.7794199996</v>
      </c>
      <c r="AC193" s="13">
        <v>4293562.9175460003</v>
      </c>
      <c r="AD193" s="13">
        <v>4389356.1886459999</v>
      </c>
      <c r="AE193" s="13">
        <v>4480128.6360879997</v>
      </c>
      <c r="AF193" s="13">
        <v>4563010.1591459997</v>
      </c>
      <c r="AG193" s="13">
        <v>4639535.3059799997</v>
      </c>
      <c r="AH193" s="14">
        <v>4702567.629063</v>
      </c>
      <c r="AI193" s="14">
        <v>4742375.4314519996</v>
      </c>
      <c r="AJ193" s="14">
        <v>4777937.9329030002</v>
      </c>
      <c r="AK193" s="14">
        <v>4810764.4210449997</v>
      </c>
      <c r="AL193" s="14">
        <v>4840564.9735810002</v>
      </c>
      <c r="AM193" s="14">
        <v>4865723.8475670004</v>
      </c>
      <c r="AN193" s="14">
        <v>4890911.187047</v>
      </c>
      <c r="AO193" s="14">
        <v>4911899.4658059999</v>
      </c>
      <c r="AP193" s="14">
        <v>4928967.6838349998</v>
      </c>
      <c r="AQ193" s="14">
        <v>4942229.5542829996</v>
      </c>
      <c r="AR193" s="14">
        <v>4962888.71875</v>
      </c>
      <c r="AS193" s="13">
        <v>5006848.4851700002</v>
      </c>
      <c r="AT193" s="13">
        <v>5052504.3711930001</v>
      </c>
      <c r="AU193" s="13">
        <v>5096044.8943090001</v>
      </c>
      <c r="AV193" s="13">
        <v>5137371.5206939997</v>
      </c>
      <c r="AW193" s="13">
        <v>5178330.8655479997</v>
      </c>
      <c r="AX193" s="13">
        <v>5220731.3325680001</v>
      </c>
      <c r="AY193" s="13">
        <v>5262869.1788990004</v>
      </c>
      <c r="AZ193" s="13">
        <v>5305591.6722879997</v>
      </c>
      <c r="BA193" s="13">
        <v>5353391.4490999999</v>
      </c>
      <c r="BB193" s="13">
        <v>5404959.4622750003</v>
      </c>
      <c r="BC193" s="13">
        <v>5561621.9947429998</v>
      </c>
      <c r="BD193" s="13">
        <v>5708433.3766390001</v>
      </c>
      <c r="BE193" s="13">
        <v>5807962.1666839998</v>
      </c>
      <c r="BF193" s="13">
        <v>5912334.858643</v>
      </c>
      <c r="BG193" s="13">
        <v>6003925.026935</v>
      </c>
      <c r="BH193" s="13">
        <v>6152758.6099619996</v>
      </c>
      <c r="BI193" s="13">
        <v>6283747.0250949999</v>
      </c>
      <c r="BJ193" s="13">
        <v>6354090.8320519999</v>
      </c>
      <c r="BK193" s="13">
        <v>6384357.8120630002</v>
      </c>
      <c r="BL193" s="13">
        <v>6409093.4921669997</v>
      </c>
      <c r="BM193" s="13">
        <v>6426228.674625</v>
      </c>
      <c r="BN193" s="13">
        <v>6392712.7376889996</v>
      </c>
      <c r="BO193" s="4">
        <v>6376748.5182520002</v>
      </c>
      <c r="BP193" s="4">
        <v>6400850.0422289995</v>
      </c>
    </row>
    <row r="194" spans="2:68">
      <c r="B194" s="7" t="s">
        <v>14</v>
      </c>
      <c r="C194" s="13">
        <v>755850</v>
      </c>
      <c r="D194" s="13">
        <v>757126.56264824595</v>
      </c>
      <c r="E194" s="13">
        <v>761424.77620936849</v>
      </c>
      <c r="F194" s="13">
        <v>766558.69466839929</v>
      </c>
      <c r="G194" s="13">
        <v>770866.04532494524</v>
      </c>
      <c r="H194" s="13">
        <v>774815.70755251986</v>
      </c>
      <c r="I194" s="13">
        <v>778544.21174907312</v>
      </c>
      <c r="J194" s="13">
        <v>783405.24581000709</v>
      </c>
      <c r="K194" s="13">
        <v>788732.51889150974</v>
      </c>
      <c r="L194" s="13">
        <v>794773.54796198977</v>
      </c>
      <c r="M194" s="13">
        <v>800301.63838499575</v>
      </c>
      <c r="N194" s="14">
        <v>804428</v>
      </c>
      <c r="O194" s="14">
        <v>806882</v>
      </c>
      <c r="P194" s="14">
        <v>809459</v>
      </c>
      <c r="Q194" s="14">
        <v>812710</v>
      </c>
      <c r="R194" s="14">
        <v>816445</v>
      </c>
      <c r="S194" s="14">
        <v>820418</v>
      </c>
      <c r="T194" s="14">
        <v>824794</v>
      </c>
      <c r="U194" s="14">
        <v>828547</v>
      </c>
      <c r="V194" s="14">
        <v>830367</v>
      </c>
      <c r="W194" s="14">
        <v>831418</v>
      </c>
      <c r="X194" s="13">
        <v>838154.25297100004</v>
      </c>
      <c r="Y194" s="13">
        <v>850767.64543699997</v>
      </c>
      <c r="Z194" s="13">
        <v>863573.71437099995</v>
      </c>
      <c r="AA194" s="13">
        <v>876597.87920900004</v>
      </c>
      <c r="AB194" s="13">
        <v>889376.68201999995</v>
      </c>
      <c r="AC194" s="13">
        <v>901427.67556500004</v>
      </c>
      <c r="AD194" s="13">
        <v>913717.59266900003</v>
      </c>
      <c r="AE194" s="13">
        <v>926199.05256400001</v>
      </c>
      <c r="AF194" s="13">
        <v>937809.03911400004</v>
      </c>
      <c r="AG194" s="13">
        <v>948490.43359499995</v>
      </c>
      <c r="AH194" s="14">
        <v>959391.84756999998</v>
      </c>
      <c r="AI194" s="14">
        <v>971261.54449600005</v>
      </c>
      <c r="AJ194" s="14">
        <v>981300.82954900002</v>
      </c>
      <c r="AK194" s="14">
        <v>991268.83570399997</v>
      </c>
      <c r="AL194" s="14">
        <v>1000733.855919</v>
      </c>
      <c r="AM194" s="14">
        <v>1008974.56979</v>
      </c>
      <c r="AN194" s="14">
        <v>1017586.622381</v>
      </c>
      <c r="AO194" s="14">
        <v>1026052.109929</v>
      </c>
      <c r="AP194" s="14">
        <v>1033680.284971</v>
      </c>
      <c r="AQ194" s="14">
        <v>1040942.044869</v>
      </c>
      <c r="AR194" s="14">
        <v>1050348.75</v>
      </c>
      <c r="AS194" s="13">
        <v>1065142.830508</v>
      </c>
      <c r="AT194" s="13">
        <v>1079829.42077</v>
      </c>
      <c r="AU194" s="13">
        <v>1093792.520065</v>
      </c>
      <c r="AV194" s="13">
        <v>1107265.0345139999</v>
      </c>
      <c r="AW194" s="13">
        <v>1120945.7343270001</v>
      </c>
      <c r="AX194" s="13">
        <v>1134830.9996569999</v>
      </c>
      <c r="AY194" s="13">
        <v>1148455.447897</v>
      </c>
      <c r="AZ194" s="13">
        <v>1161773.9370579999</v>
      </c>
      <c r="BA194" s="13">
        <v>1176134.7952030001</v>
      </c>
      <c r="BB194" s="13">
        <v>1191814.3988000001</v>
      </c>
      <c r="BC194" s="13">
        <v>1224366.183466</v>
      </c>
      <c r="BD194" s="13">
        <v>1260716.3704599999</v>
      </c>
      <c r="BE194" s="13">
        <v>1291948.2549119999</v>
      </c>
      <c r="BF194" s="13">
        <v>1335287.627876</v>
      </c>
      <c r="BG194" s="13">
        <v>1367430.286996</v>
      </c>
      <c r="BH194" s="13">
        <v>1404885.0673849999</v>
      </c>
      <c r="BI194" s="13">
        <v>1431500.9551289999</v>
      </c>
      <c r="BJ194" s="13">
        <v>1448478.8172289999</v>
      </c>
      <c r="BK194" s="13">
        <v>1456520.737277</v>
      </c>
      <c r="BL194" s="13">
        <v>1461107.0712659999</v>
      </c>
      <c r="BM194" s="13">
        <v>1461255.8587090001</v>
      </c>
      <c r="BN194" s="13">
        <v>1461213.870347</v>
      </c>
      <c r="BO194" s="4">
        <v>1462880.7264050001</v>
      </c>
      <c r="BP194" s="4">
        <v>1465102.644694</v>
      </c>
    </row>
    <row r="195" spans="2:68">
      <c r="B195" s="7" t="s">
        <v>15</v>
      </c>
      <c r="C195" s="13">
        <v>383354</v>
      </c>
      <c r="D195" s="13">
        <v>383664.08906193782</v>
      </c>
      <c r="E195" s="13">
        <v>385898.77682163467</v>
      </c>
      <c r="F195" s="13">
        <v>388254.65036997676</v>
      </c>
      <c r="G195" s="13">
        <v>390620.69131022482</v>
      </c>
      <c r="H195" s="13">
        <v>392732.42546923383</v>
      </c>
      <c r="I195" s="13">
        <v>394917.55557308235</v>
      </c>
      <c r="J195" s="13">
        <v>397361.3798397776</v>
      </c>
      <c r="K195" s="13">
        <v>399998.24801238126</v>
      </c>
      <c r="L195" s="13">
        <v>402678.99289778993</v>
      </c>
      <c r="M195" s="13">
        <v>405388.04586910305</v>
      </c>
      <c r="N195" s="14">
        <v>409594</v>
      </c>
      <c r="O195" s="14">
        <v>415040</v>
      </c>
      <c r="P195" s="14">
        <v>420618</v>
      </c>
      <c r="Q195" s="14">
        <v>426621</v>
      </c>
      <c r="R195" s="14">
        <v>432958</v>
      </c>
      <c r="S195" s="14">
        <v>439508</v>
      </c>
      <c r="T195" s="14">
        <v>446365</v>
      </c>
      <c r="U195" s="14">
        <v>452976</v>
      </c>
      <c r="V195" s="14">
        <v>458607</v>
      </c>
      <c r="W195" s="14">
        <v>463876</v>
      </c>
      <c r="X195" s="13">
        <v>468973.72723100003</v>
      </c>
      <c r="Y195" s="13">
        <v>473707.74751199997</v>
      </c>
      <c r="Z195" s="13">
        <v>478268.41819200001</v>
      </c>
      <c r="AA195" s="13">
        <v>482750.28320499999</v>
      </c>
      <c r="AB195" s="13">
        <v>487249.077322</v>
      </c>
      <c r="AC195" s="13">
        <v>491992.64700599998</v>
      </c>
      <c r="AD195" s="13">
        <v>496530.74071099999</v>
      </c>
      <c r="AE195" s="13">
        <v>500825.79196599999</v>
      </c>
      <c r="AF195" s="13">
        <v>504354.274416</v>
      </c>
      <c r="AG195" s="13">
        <v>507576.52143099997</v>
      </c>
      <c r="AH195" s="14">
        <v>510055.11399099999</v>
      </c>
      <c r="AI195" s="14">
        <v>512473.88388699997</v>
      </c>
      <c r="AJ195" s="14">
        <v>514093.68128999998</v>
      </c>
      <c r="AK195" s="14">
        <v>515687.27623999998</v>
      </c>
      <c r="AL195" s="14">
        <v>516776.48358399997</v>
      </c>
      <c r="AM195" s="14">
        <v>517714.21939799999</v>
      </c>
      <c r="AN195" s="14">
        <v>518378.47557100002</v>
      </c>
      <c r="AO195" s="14">
        <v>519019.964163</v>
      </c>
      <c r="AP195" s="14">
        <v>519489.719201</v>
      </c>
      <c r="AQ195" s="14">
        <v>519603.45645100001</v>
      </c>
      <c r="AR195" s="14">
        <v>520414.21875</v>
      </c>
      <c r="AS195" s="13">
        <v>523615.94279599999</v>
      </c>
      <c r="AT195" s="13">
        <v>526868.88558300002</v>
      </c>
      <c r="AU195" s="13">
        <v>530212.78782500001</v>
      </c>
      <c r="AV195" s="13">
        <v>533318.35223299998</v>
      </c>
      <c r="AW195" s="13">
        <v>536535.54173099995</v>
      </c>
      <c r="AX195" s="13">
        <v>539775.70955300005</v>
      </c>
      <c r="AY195" s="13">
        <v>543221.77992200002</v>
      </c>
      <c r="AZ195" s="13">
        <v>546611.78124000004</v>
      </c>
      <c r="BA195" s="13">
        <v>549989.19967</v>
      </c>
      <c r="BB195" s="13">
        <v>554196.799917</v>
      </c>
      <c r="BC195" s="13">
        <v>562488.94059899997</v>
      </c>
      <c r="BD195" s="13">
        <v>572466.06072800001</v>
      </c>
      <c r="BE195" s="13">
        <v>579780.857005</v>
      </c>
      <c r="BF195" s="13">
        <v>587922.17753800005</v>
      </c>
      <c r="BG195" s="13">
        <v>596637.03082600003</v>
      </c>
      <c r="BH195" s="13">
        <v>609776.32382599998</v>
      </c>
      <c r="BI195" s="13">
        <v>621976.33865000005</v>
      </c>
      <c r="BJ195" s="13">
        <v>630109.003348</v>
      </c>
      <c r="BK195" s="13">
        <v>634983.39135399996</v>
      </c>
      <c r="BL195" s="13">
        <v>638581.48476999998</v>
      </c>
      <c r="BM195" s="13">
        <v>639373.84484000003</v>
      </c>
      <c r="BN195" s="13">
        <v>637020.37133200001</v>
      </c>
      <c r="BO195" s="4">
        <v>636003.03596100002</v>
      </c>
      <c r="BP195" s="4">
        <v>636141.96138600004</v>
      </c>
    </row>
    <row r="196" spans="2:68">
      <c r="B196" s="7" t="s">
        <v>16</v>
      </c>
      <c r="C196" s="13">
        <v>1039465</v>
      </c>
      <c r="D196" s="13">
        <v>1049034.4915207541</v>
      </c>
      <c r="E196" s="13">
        <v>1072589.6793275201</v>
      </c>
      <c r="F196" s="13">
        <v>1098173.7509407147</v>
      </c>
      <c r="G196" s="13">
        <v>1124523.3417826132</v>
      </c>
      <c r="H196" s="13">
        <v>1152917.6404128082</v>
      </c>
      <c r="I196" s="13">
        <v>1182928.548642711</v>
      </c>
      <c r="J196" s="13">
        <v>1216799.2316794659</v>
      </c>
      <c r="K196" s="13">
        <v>1253874.1358747997</v>
      </c>
      <c r="L196" s="13">
        <v>1294918.693559231</v>
      </c>
      <c r="M196" s="13">
        <v>1337259.2055213645</v>
      </c>
      <c r="N196" s="14">
        <v>1380296</v>
      </c>
      <c r="O196" s="14">
        <v>1424111</v>
      </c>
      <c r="P196" s="14">
        <v>1469538</v>
      </c>
      <c r="Q196" s="14">
        <v>1517683</v>
      </c>
      <c r="R196" s="14">
        <v>1568328</v>
      </c>
      <c r="S196" s="14">
        <v>1621113</v>
      </c>
      <c r="T196" s="14">
        <v>1676480</v>
      </c>
      <c r="U196" s="14">
        <v>1732421</v>
      </c>
      <c r="V196" s="14">
        <v>1786042</v>
      </c>
      <c r="W196" s="14">
        <v>1839646</v>
      </c>
      <c r="X196" s="13">
        <v>1882618.094663</v>
      </c>
      <c r="Y196" s="13">
        <v>1913616.065156</v>
      </c>
      <c r="Z196" s="13">
        <v>1944429.6408210001</v>
      </c>
      <c r="AA196" s="13">
        <v>1974794.2645360001</v>
      </c>
      <c r="AB196" s="13">
        <v>2004696.827385</v>
      </c>
      <c r="AC196" s="13">
        <v>2034135.68732</v>
      </c>
      <c r="AD196" s="13">
        <v>2063281.749781</v>
      </c>
      <c r="AE196" s="13">
        <v>2089904.870991</v>
      </c>
      <c r="AF196" s="13">
        <v>2111969.7878450002</v>
      </c>
      <c r="AG196" s="13">
        <v>2130947.3634350002</v>
      </c>
      <c r="AH196" s="14">
        <v>2144070.599068</v>
      </c>
      <c r="AI196" s="14">
        <v>2147649.4486400001</v>
      </c>
      <c r="AJ196" s="14">
        <v>2148689.9326249999</v>
      </c>
      <c r="AK196" s="14">
        <v>2147740.6428720001</v>
      </c>
      <c r="AL196" s="14">
        <v>2145710.2247159998</v>
      </c>
      <c r="AM196" s="14">
        <v>2141076.1310419999</v>
      </c>
      <c r="AN196" s="14">
        <v>2136217.6253829999</v>
      </c>
      <c r="AO196" s="14">
        <v>2129410.1930749998</v>
      </c>
      <c r="AP196" s="14">
        <v>2121363.2404120001</v>
      </c>
      <c r="AQ196" s="14">
        <v>2111721.4770960002</v>
      </c>
      <c r="AR196" s="14">
        <v>2103777.1875</v>
      </c>
      <c r="AS196" s="13">
        <v>2102522.7161010001</v>
      </c>
      <c r="AT196" s="13">
        <v>2101049.2674079998</v>
      </c>
      <c r="AU196" s="13">
        <v>2099067.8965960001</v>
      </c>
      <c r="AV196" s="13">
        <v>2096352.059254</v>
      </c>
      <c r="AW196" s="13">
        <v>2093444.4483950001</v>
      </c>
      <c r="AX196" s="13">
        <v>2090648.758717</v>
      </c>
      <c r="AY196" s="13">
        <v>2088022.362892</v>
      </c>
      <c r="AZ196" s="13">
        <v>2085233.8775579999</v>
      </c>
      <c r="BA196" s="13">
        <v>2083299.6702930001</v>
      </c>
      <c r="BB196" s="13">
        <v>2082549.117571</v>
      </c>
      <c r="BC196" s="13">
        <v>2087426.9980500001</v>
      </c>
      <c r="BD196" s="13">
        <v>2097325.59406</v>
      </c>
      <c r="BE196" s="13">
        <v>2107810.9019800001</v>
      </c>
      <c r="BF196" s="13">
        <v>2121008.3149689999</v>
      </c>
      <c r="BG196" s="13">
        <v>2134079.5081469999</v>
      </c>
      <c r="BH196" s="13">
        <v>2151135.0975819998</v>
      </c>
      <c r="BI196" s="13">
        <v>2166798.2211750001</v>
      </c>
      <c r="BJ196" s="13">
        <v>2177013.296203</v>
      </c>
      <c r="BK196" s="13">
        <v>2181086.8134579998</v>
      </c>
      <c r="BL196" s="13">
        <v>2184015.7857929999</v>
      </c>
      <c r="BM196" s="13">
        <v>2179984.3402780001</v>
      </c>
      <c r="BN196" s="13">
        <v>2170900.3404689999</v>
      </c>
      <c r="BO196" s="4">
        <v>2165333.9224550002</v>
      </c>
      <c r="BP196" s="4">
        <v>2164324.8774029999</v>
      </c>
    </row>
    <row r="197" spans="2:68">
      <c r="B197" s="7" t="s">
        <v>17</v>
      </c>
      <c r="C197" s="13">
        <v>231010</v>
      </c>
      <c r="D197" s="13">
        <v>230643.99371295466</v>
      </c>
      <c r="E197" s="13">
        <v>230782.32665603166</v>
      </c>
      <c r="F197" s="13">
        <v>230769.5905120635</v>
      </c>
      <c r="G197" s="13">
        <v>230871.25131234431</v>
      </c>
      <c r="H197" s="13">
        <v>230833.2589218108</v>
      </c>
      <c r="I197" s="13">
        <v>230544.09812090805</v>
      </c>
      <c r="J197" s="13">
        <v>230514.87835920305</v>
      </c>
      <c r="K197" s="13">
        <v>230718.99979216105</v>
      </c>
      <c r="L197" s="13">
        <v>230756.35536448279</v>
      </c>
      <c r="M197" s="13">
        <v>231081.22176155669</v>
      </c>
      <c r="N197" s="14">
        <v>231326</v>
      </c>
      <c r="O197" s="14">
        <v>231553</v>
      </c>
      <c r="P197" s="14">
        <v>231814</v>
      </c>
      <c r="Q197" s="14">
        <v>232267</v>
      </c>
      <c r="R197" s="14">
        <v>232852</v>
      </c>
      <c r="S197" s="14">
        <v>233504</v>
      </c>
      <c r="T197" s="14">
        <v>234267</v>
      </c>
      <c r="U197" s="14">
        <v>234848</v>
      </c>
      <c r="V197" s="14">
        <v>234879</v>
      </c>
      <c r="W197" s="14">
        <v>234692</v>
      </c>
      <c r="X197" s="13">
        <v>235555.22180599999</v>
      </c>
      <c r="Y197" s="13">
        <v>237291.231482</v>
      </c>
      <c r="Z197" s="13">
        <v>239033.31279200001</v>
      </c>
      <c r="AA197" s="13">
        <v>240820.88137700001</v>
      </c>
      <c r="AB197" s="13">
        <v>242810.68753200001</v>
      </c>
      <c r="AC197" s="13">
        <v>244851.371923</v>
      </c>
      <c r="AD197" s="13">
        <v>247176.78269699999</v>
      </c>
      <c r="AE197" s="13">
        <v>249298.59095899999</v>
      </c>
      <c r="AF197" s="13">
        <v>251260.24523199999</v>
      </c>
      <c r="AG197" s="13">
        <v>253246.42987299999</v>
      </c>
      <c r="AH197" s="14">
        <v>254914.81894200001</v>
      </c>
      <c r="AI197" s="14">
        <v>256390.299008</v>
      </c>
      <c r="AJ197" s="14">
        <v>257797.306339</v>
      </c>
      <c r="AK197" s="14">
        <v>259095.563249</v>
      </c>
      <c r="AL197" s="14">
        <v>260117.29424799999</v>
      </c>
      <c r="AM197" s="14">
        <v>260790.26168600001</v>
      </c>
      <c r="AN197" s="14">
        <v>261609.84253200001</v>
      </c>
      <c r="AO197" s="14">
        <v>262154.097694</v>
      </c>
      <c r="AP197" s="14">
        <v>262664.22504599998</v>
      </c>
      <c r="AQ197" s="14">
        <v>263233.13485099998</v>
      </c>
      <c r="AR197" s="14">
        <v>263860.75</v>
      </c>
      <c r="AS197" s="13">
        <v>265075.22033899999</v>
      </c>
      <c r="AT197" s="13">
        <v>266216.74120599998</v>
      </c>
      <c r="AU197" s="13">
        <v>267479.83694200002</v>
      </c>
      <c r="AV197" s="13">
        <v>268518.36028600001</v>
      </c>
      <c r="AW197" s="13">
        <v>269628.93798599998</v>
      </c>
      <c r="AX197" s="13">
        <v>270840.88711299998</v>
      </c>
      <c r="AY197" s="13">
        <v>272050.31449999998</v>
      </c>
      <c r="AZ197" s="13">
        <v>273166.33779800002</v>
      </c>
      <c r="BA197" s="13">
        <v>274506.20601600001</v>
      </c>
      <c r="BB197" s="13">
        <v>276169.80150300002</v>
      </c>
      <c r="BC197" s="13">
        <v>281292.32104900002</v>
      </c>
      <c r="BD197" s="13">
        <v>287655.36783800001</v>
      </c>
      <c r="BE197" s="13">
        <v>294335.52960299997</v>
      </c>
      <c r="BF197" s="13">
        <v>300593.82829400001</v>
      </c>
      <c r="BG197" s="13">
        <v>304869.82945399999</v>
      </c>
      <c r="BH197" s="13">
        <v>312369.40895999997</v>
      </c>
      <c r="BI197" s="13">
        <v>318448.26888400002</v>
      </c>
      <c r="BJ197" s="13">
        <v>319785.52666799998</v>
      </c>
      <c r="BK197" s="13">
        <v>319888.19677799998</v>
      </c>
      <c r="BL197" s="13">
        <v>321049.50167999999</v>
      </c>
      <c r="BM197" s="13">
        <v>320080.728734</v>
      </c>
      <c r="BN197" s="13">
        <v>316825.482755</v>
      </c>
      <c r="BO197" s="4">
        <v>314078.64608099998</v>
      </c>
      <c r="BP197" s="4">
        <v>312624.404392</v>
      </c>
    </row>
    <row r="198" spans="2:68">
      <c r="B198" s="7" t="s">
        <v>18</v>
      </c>
      <c r="C198" s="13">
        <v>133156</v>
      </c>
      <c r="D198" s="13">
        <v>133215.50440646903</v>
      </c>
      <c r="E198" s="13">
        <v>133435.63188612499</v>
      </c>
      <c r="F198" s="13">
        <v>133678.43051357102</v>
      </c>
      <c r="G198" s="13">
        <v>133791.54309611142</v>
      </c>
      <c r="H198" s="13">
        <v>133984.69996135804</v>
      </c>
      <c r="I198" s="13">
        <v>134263.67891782196</v>
      </c>
      <c r="J198" s="13">
        <v>134806.00903575623</v>
      </c>
      <c r="K198" s="13">
        <v>135521.23371794523</v>
      </c>
      <c r="L198" s="13">
        <v>136181.37907650674</v>
      </c>
      <c r="M198" s="13">
        <v>136854.1533906995</v>
      </c>
      <c r="N198" s="14">
        <v>136524</v>
      </c>
      <c r="O198" s="14">
        <v>134962</v>
      </c>
      <c r="P198" s="14">
        <v>133525</v>
      </c>
      <c r="Q198" s="14">
        <v>132111</v>
      </c>
      <c r="R198" s="14">
        <v>130718</v>
      </c>
      <c r="S198" s="14">
        <v>129346</v>
      </c>
      <c r="T198" s="14">
        <v>127995</v>
      </c>
      <c r="U198" s="14">
        <v>126665</v>
      </c>
      <c r="V198" s="14">
        <v>125354</v>
      </c>
      <c r="W198" s="14">
        <v>124064</v>
      </c>
      <c r="X198" s="13">
        <v>123253.900987</v>
      </c>
      <c r="Y198" s="13">
        <v>122917.55518299999</v>
      </c>
      <c r="Z198" s="13">
        <v>122393.66459900001</v>
      </c>
      <c r="AA198" s="13">
        <v>121915.119215</v>
      </c>
      <c r="AB198" s="13">
        <v>121374.61162899999</v>
      </c>
      <c r="AC198" s="13">
        <v>120752.400771</v>
      </c>
      <c r="AD198" s="13">
        <v>120126.81295699999</v>
      </c>
      <c r="AE198" s="13">
        <v>119694.50640899999</v>
      </c>
      <c r="AF198" s="13">
        <v>119140.164154</v>
      </c>
      <c r="AG198" s="13">
        <v>118878.670614</v>
      </c>
      <c r="AH198" s="14">
        <v>118968.066074</v>
      </c>
      <c r="AI198" s="14">
        <v>119529.99509499999</v>
      </c>
      <c r="AJ198" s="14">
        <v>119949.095271</v>
      </c>
      <c r="AK198" s="14">
        <v>120591.354268</v>
      </c>
      <c r="AL198" s="14">
        <v>121112.034348</v>
      </c>
      <c r="AM198" s="14">
        <v>121723.055832</v>
      </c>
      <c r="AN198" s="14">
        <v>122310.649691</v>
      </c>
      <c r="AO198" s="14">
        <v>123014.080416</v>
      </c>
      <c r="AP198" s="14">
        <v>123540.64207099999</v>
      </c>
      <c r="AQ198" s="14">
        <v>123947.704241</v>
      </c>
      <c r="AR198" s="14">
        <v>124634.84375</v>
      </c>
      <c r="AS198" s="13">
        <v>126066.03601700001</v>
      </c>
      <c r="AT198" s="13">
        <v>127652.455338</v>
      </c>
      <c r="AU198" s="13">
        <v>129098.057718</v>
      </c>
      <c r="AV198" s="13">
        <v>130364.44785099999</v>
      </c>
      <c r="AW198" s="13">
        <v>131652.037289</v>
      </c>
      <c r="AX198" s="13">
        <v>132804.51736599999</v>
      </c>
      <c r="AY198" s="13">
        <v>133987.29429600001</v>
      </c>
      <c r="AZ198" s="13">
        <v>135051.329536</v>
      </c>
      <c r="BA198" s="13">
        <v>136209.91558199999</v>
      </c>
      <c r="BB198" s="13">
        <v>137506.42889400001</v>
      </c>
      <c r="BC198" s="13">
        <v>136312.15707800002</v>
      </c>
      <c r="BD198" s="13">
        <v>136127.88531400001</v>
      </c>
      <c r="BE198" s="13">
        <v>136225.91396999999</v>
      </c>
      <c r="BF198" s="13">
        <v>138542.974522</v>
      </c>
      <c r="BG198" s="13">
        <v>141215.92041199998</v>
      </c>
      <c r="BH198" s="13">
        <v>144642.98012000002</v>
      </c>
      <c r="BI198" s="13">
        <v>147988.86479700002</v>
      </c>
      <c r="BJ198" s="13">
        <v>152294.627545</v>
      </c>
      <c r="BK198" s="13">
        <v>158045.97001599998</v>
      </c>
      <c r="BL198" s="13">
        <v>163081.24925599998</v>
      </c>
      <c r="BM198" s="13">
        <v>166847.258023</v>
      </c>
      <c r="BN198" s="13">
        <v>168145.26995599997</v>
      </c>
      <c r="BO198" s="4">
        <v>168698.72839599999</v>
      </c>
      <c r="BP198" s="4">
        <v>169349.28464600001</v>
      </c>
    </row>
    <row r="199" spans="2:68">
      <c r="B199" s="7" t="s">
        <v>64</v>
      </c>
      <c r="C199" s="15">
        <v>28172270</v>
      </c>
      <c r="D199" s="15">
        <v>28225614.381975252</v>
      </c>
      <c r="E199" s="15">
        <v>28423921.602512598</v>
      </c>
      <c r="F199" s="15">
        <v>28653331.543310922</v>
      </c>
      <c r="G199" s="15">
        <v>28889333.63258522</v>
      </c>
      <c r="H199" s="15">
        <v>29125247.929042641</v>
      </c>
      <c r="I199" s="15">
        <v>29352049.617622923</v>
      </c>
      <c r="J199" s="15">
        <v>29619685.054914389</v>
      </c>
      <c r="K199" s="15">
        <v>29916048.02006869</v>
      </c>
      <c r="L199" s="15">
        <v>30246987.403245047</v>
      </c>
      <c r="M199" s="15">
        <v>30596348.408032034</v>
      </c>
      <c r="N199" s="15">
        <v>30903894</v>
      </c>
      <c r="O199" s="15">
        <v>31158061</v>
      </c>
      <c r="P199" s="15">
        <v>31429834</v>
      </c>
      <c r="Q199" s="15">
        <v>31740862</v>
      </c>
      <c r="R199" s="15">
        <v>32084511</v>
      </c>
      <c r="S199" s="15">
        <v>32451975</v>
      </c>
      <c r="T199" s="15">
        <v>32850275</v>
      </c>
      <c r="U199" s="15">
        <v>33239301</v>
      </c>
      <c r="V199" s="15">
        <v>33566084</v>
      </c>
      <c r="W199" s="15">
        <v>33876479</v>
      </c>
      <c r="X199" s="15">
        <v>34216856.40112</v>
      </c>
      <c r="Y199" s="15">
        <v>34595885.583315998</v>
      </c>
      <c r="Z199" s="15">
        <v>34980317.213982999</v>
      </c>
      <c r="AA199" s="15">
        <v>35363889.511472993</v>
      </c>
      <c r="AB199" s="15">
        <v>35750033.157498002</v>
      </c>
      <c r="AC199" s="15">
        <v>36127525.097346</v>
      </c>
      <c r="AD199" s="15">
        <v>36506811.076210007</v>
      </c>
      <c r="AE199" s="15">
        <v>36868100.185437992</v>
      </c>
      <c r="AF199" s="15">
        <v>37194315.311701</v>
      </c>
      <c r="AG199" s="15">
        <v>37493071.862685993</v>
      </c>
      <c r="AH199" s="15">
        <v>37764457.97697401</v>
      </c>
      <c r="AI199" s="15">
        <v>37987107.721914992</v>
      </c>
      <c r="AJ199" s="15">
        <v>38160263.358457007</v>
      </c>
      <c r="AK199" s="15">
        <v>38325244.006307997</v>
      </c>
      <c r="AL199" s="15">
        <v>38467024.52219101</v>
      </c>
      <c r="AM199" s="15">
        <v>38571940.505402997</v>
      </c>
      <c r="AN199" s="15">
        <v>38682321.625129998</v>
      </c>
      <c r="AO199" s="15">
        <v>38764307.330274999</v>
      </c>
      <c r="AP199" s="15">
        <v>38821377.127847001</v>
      </c>
      <c r="AQ199" s="15">
        <v>38860827.298418</v>
      </c>
      <c r="AR199" s="15">
        <v>38941621.875</v>
      </c>
      <c r="AS199" s="15">
        <v>39147939.805082999</v>
      </c>
      <c r="AT199" s="15">
        <v>39356081.606292993</v>
      </c>
      <c r="AU199" s="15">
        <v>39547353.12246801</v>
      </c>
      <c r="AV199" s="15">
        <v>39718894.690030009</v>
      </c>
      <c r="AW199" s="15">
        <v>39884246.302884005</v>
      </c>
      <c r="AX199" s="15">
        <v>40049973.851698995</v>
      </c>
      <c r="AY199" s="15">
        <v>40214065.802308992</v>
      </c>
      <c r="AZ199" s="15">
        <v>40369666.655737996</v>
      </c>
      <c r="BA199" s="15">
        <v>40554387.348736003</v>
      </c>
      <c r="BB199" s="15">
        <v>40766049.387177005</v>
      </c>
      <c r="BC199" s="15">
        <v>41423519.715132996</v>
      </c>
      <c r="BD199" s="15">
        <v>42196231.145399012</v>
      </c>
      <c r="BE199" s="15">
        <v>42859172.249659993</v>
      </c>
      <c r="BF199" s="15">
        <v>43662613.030351005</v>
      </c>
      <c r="BG199" s="15">
        <v>44360521.235998996</v>
      </c>
      <c r="BH199" s="15">
        <v>45236004.357528009</v>
      </c>
      <c r="BI199" s="15">
        <v>45983168.509952009</v>
      </c>
      <c r="BJ199" s="15">
        <v>46367550.006318994</v>
      </c>
      <c r="BK199" s="15">
        <v>46562482.603609011</v>
      </c>
      <c r="BL199" s="15">
        <v>46736257.032159999</v>
      </c>
      <c r="BM199" s="15">
        <v>46766403.413365997</v>
      </c>
      <c r="BN199" s="15">
        <v>46593235.885922</v>
      </c>
      <c r="BO199" s="15">
        <v>46455122.544335999</v>
      </c>
      <c r="BP199" s="15">
        <v>46423064.067754991</v>
      </c>
    </row>
    <row r="202" spans="2:68">
      <c r="C202" t="s">
        <v>240</v>
      </c>
    </row>
    <row r="203" spans="2:68">
      <c r="C203" s="3"/>
      <c r="BP203" s="12" t="s">
        <v>63</v>
      </c>
    </row>
    <row r="204" spans="2:68">
      <c r="C204" s="3">
        <v>1955</v>
      </c>
      <c r="D204" s="3">
        <v>1957</v>
      </c>
      <c r="E204" s="3">
        <v>1959</v>
      </c>
      <c r="F204" s="3">
        <v>1961</v>
      </c>
      <c r="G204" s="3">
        <v>1963</v>
      </c>
      <c r="H204" s="3">
        <v>1965</v>
      </c>
      <c r="I204" s="3">
        <v>1967</v>
      </c>
      <c r="J204" s="3">
        <v>1969</v>
      </c>
      <c r="K204" s="3">
        <v>1971</v>
      </c>
      <c r="L204" s="3">
        <v>1973</v>
      </c>
      <c r="M204" s="3">
        <v>1975</v>
      </c>
      <c r="N204" s="3">
        <v>1977</v>
      </c>
      <c r="O204" s="3">
        <v>1979</v>
      </c>
      <c r="P204" s="3">
        <v>1981</v>
      </c>
      <c r="Q204" s="3">
        <v>1983</v>
      </c>
      <c r="R204" s="3">
        <v>1985</v>
      </c>
      <c r="S204" s="3">
        <v>1987</v>
      </c>
      <c r="T204" s="3">
        <v>1989</v>
      </c>
      <c r="U204" s="3">
        <v>1991</v>
      </c>
      <c r="V204" s="3">
        <v>1993</v>
      </c>
      <c r="W204" s="3">
        <v>1995</v>
      </c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2:68">
      <c r="B205" s="7" t="s">
        <v>1</v>
      </c>
      <c r="C205" s="13">
        <v>5758605.0574445296</v>
      </c>
      <c r="D205" s="13">
        <v>5813966.9734723549</v>
      </c>
      <c r="E205" s="13">
        <v>5885891.1951410575</v>
      </c>
      <c r="F205" s="14">
        <v>5941150</v>
      </c>
      <c r="G205" s="14">
        <v>5943820</v>
      </c>
      <c r="H205" s="14">
        <v>5961924</v>
      </c>
      <c r="I205" s="14">
        <v>5990969</v>
      </c>
      <c r="J205" s="14">
        <v>6000893</v>
      </c>
      <c r="K205" s="13">
        <v>6012377.0122210002</v>
      </c>
      <c r="L205" s="13">
        <v>6109354.3361050002</v>
      </c>
      <c r="M205" s="13">
        <v>6201672.4445399996</v>
      </c>
      <c r="N205" s="13">
        <v>6292330.1291079996</v>
      </c>
      <c r="O205" s="13">
        <v>6377524.1738980003</v>
      </c>
      <c r="P205" s="14">
        <v>6462978.9585640002</v>
      </c>
      <c r="Q205" s="14">
        <v>6587683.3634179998</v>
      </c>
      <c r="R205" s="14">
        <v>6699926.6409630002</v>
      </c>
      <c r="S205" s="14">
        <v>6794685.7709720004</v>
      </c>
      <c r="T205" s="14">
        <v>6877703.0883670002</v>
      </c>
      <c r="U205" s="14">
        <v>6955714.5625</v>
      </c>
      <c r="V205" s="13">
        <v>7050507.8847359996</v>
      </c>
      <c r="W205" s="13">
        <v>7132308.917649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4"/>
      <c r="AQ205" s="4"/>
    </row>
    <row r="206" spans="2:68">
      <c r="B206" s="7" t="s">
        <v>2</v>
      </c>
      <c r="C206" s="13">
        <v>1090254.8808038919</v>
      </c>
      <c r="D206" s="13">
        <v>1091734.5084647664</v>
      </c>
      <c r="E206" s="13">
        <v>1095192.0553384507</v>
      </c>
      <c r="F206" s="14">
        <v>1100709</v>
      </c>
      <c r="G206" s="14">
        <v>1108318</v>
      </c>
      <c r="H206" s="14">
        <v>1119847</v>
      </c>
      <c r="I206" s="14">
        <v>1134513</v>
      </c>
      <c r="J206" s="14">
        <v>1146619</v>
      </c>
      <c r="K206" s="13">
        <v>1155135.2853079999</v>
      </c>
      <c r="L206" s="13">
        <v>1165060.192514</v>
      </c>
      <c r="M206" s="13">
        <v>1175139.9176980001</v>
      </c>
      <c r="N206" s="13">
        <v>1184844.478168</v>
      </c>
      <c r="O206" s="13">
        <v>1192589.904288</v>
      </c>
      <c r="P206" s="14">
        <v>1198189.4164440001</v>
      </c>
      <c r="Q206" s="14">
        <v>1201767.652913</v>
      </c>
      <c r="R206" s="14">
        <v>1201839.0794589999</v>
      </c>
      <c r="S206" s="14">
        <v>1199152.186828</v>
      </c>
      <c r="T206" s="14">
        <v>1194512.3065919999</v>
      </c>
      <c r="U206" s="14">
        <v>1189606.21875</v>
      </c>
      <c r="V206" s="13">
        <v>1193826.3246629999</v>
      </c>
      <c r="W206" s="13">
        <v>1196678.221751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4"/>
      <c r="AQ206" s="4"/>
    </row>
    <row r="207" spans="2:68">
      <c r="B207" s="7" t="s">
        <v>3</v>
      </c>
      <c r="C207" s="13">
        <v>931046.46904802031</v>
      </c>
      <c r="D207" s="13">
        <v>951255.86063369096</v>
      </c>
      <c r="E207" s="13">
        <v>974904.39708994888</v>
      </c>
      <c r="F207" s="14">
        <v>997362</v>
      </c>
      <c r="G207" s="14">
        <v>1007755</v>
      </c>
      <c r="H207" s="14">
        <v>1020659</v>
      </c>
      <c r="I207" s="14">
        <v>1035364</v>
      </c>
      <c r="J207" s="14">
        <v>1046675</v>
      </c>
      <c r="K207" s="13">
        <v>1055763.9848120001</v>
      </c>
      <c r="L207" s="13">
        <v>1072721.6027180001</v>
      </c>
      <c r="M207" s="13">
        <v>1089217.3297570001</v>
      </c>
      <c r="N207" s="13">
        <v>1105739.5058619999</v>
      </c>
      <c r="O207" s="13">
        <v>1119903.3174729999</v>
      </c>
      <c r="P207" s="14">
        <v>1130073.7098129999</v>
      </c>
      <c r="Q207" s="14">
        <v>1129055.5934850001</v>
      </c>
      <c r="R207" s="14">
        <v>1124758.7280830001</v>
      </c>
      <c r="S207" s="14">
        <v>1117341.1137590001</v>
      </c>
      <c r="T207" s="14">
        <v>1105863.8058140001</v>
      </c>
      <c r="U207" s="14">
        <v>1093370.40625</v>
      </c>
      <c r="V207" s="13">
        <v>1089903.0819969999</v>
      </c>
      <c r="W207" s="13">
        <v>1084172.320543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4"/>
      <c r="AQ207" s="4"/>
    </row>
    <row r="208" spans="2:68">
      <c r="B208" s="7" t="s">
        <v>4</v>
      </c>
      <c r="C208" s="13">
        <v>427001.36399461253</v>
      </c>
      <c r="D208" s="13">
        <v>430809.58157461631</v>
      </c>
      <c r="E208" s="13">
        <v>436483.82263777958</v>
      </c>
      <c r="F208" s="14">
        <v>445851</v>
      </c>
      <c r="G208" s="14">
        <v>462516</v>
      </c>
      <c r="H208" s="14">
        <v>480935</v>
      </c>
      <c r="I208" s="14">
        <v>500877</v>
      </c>
      <c r="J208" s="14">
        <v>519857</v>
      </c>
      <c r="K208" s="13">
        <v>538876.32230500004</v>
      </c>
      <c r="L208" s="13">
        <v>564513.68431799999</v>
      </c>
      <c r="M208" s="13">
        <v>590216.73357499996</v>
      </c>
      <c r="N208" s="13">
        <v>614247.89377700002</v>
      </c>
      <c r="O208" s="13">
        <v>637170.60013699997</v>
      </c>
      <c r="P208" s="14">
        <v>658349.54789699998</v>
      </c>
      <c r="Q208" s="14">
        <v>670989.08476799994</v>
      </c>
      <c r="R208" s="14">
        <v>682575.988855</v>
      </c>
      <c r="S208" s="14">
        <v>693001.43283099995</v>
      </c>
      <c r="T208" s="14">
        <v>702947.80185699998</v>
      </c>
      <c r="U208" s="14">
        <v>713221.875</v>
      </c>
      <c r="V208" s="13">
        <v>738112.62484099995</v>
      </c>
      <c r="W208" s="13">
        <v>761886.44046299998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4"/>
      <c r="AQ208" s="4"/>
    </row>
    <row r="209" spans="2:43">
      <c r="B209" s="7" t="s">
        <v>5</v>
      </c>
      <c r="C209" s="13">
        <v>873154.93055275746</v>
      </c>
      <c r="D209" s="13">
        <v>903741.07700696948</v>
      </c>
      <c r="E209" s="13">
        <v>935504.14813805372</v>
      </c>
      <c r="F209" s="14">
        <v>973464</v>
      </c>
      <c r="G209" s="14">
        <v>1002734</v>
      </c>
      <c r="H209" s="14">
        <v>1035345</v>
      </c>
      <c r="I209" s="14">
        <v>1070736</v>
      </c>
      <c r="J209" s="14">
        <v>1103563</v>
      </c>
      <c r="K209" s="13">
        <v>1137535.6536399999</v>
      </c>
      <c r="L209" s="13">
        <v>1189658.4495600001</v>
      </c>
      <c r="M209" s="13">
        <v>1240776.6694799999</v>
      </c>
      <c r="N209" s="13">
        <v>1287897.8822319999</v>
      </c>
      <c r="O209" s="13">
        <v>1331886.4260229999</v>
      </c>
      <c r="P209" s="14">
        <v>1373113.7322569999</v>
      </c>
      <c r="Q209" s="14">
        <v>1404314.0046870001</v>
      </c>
      <c r="R209" s="14">
        <v>1431156.977612</v>
      </c>
      <c r="S209" s="14">
        <v>1455615.2928259999</v>
      </c>
      <c r="T209" s="14">
        <v>1477658.4281270001</v>
      </c>
      <c r="U209" s="14">
        <v>1500257.25</v>
      </c>
      <c r="V209" s="13">
        <v>1539581.019907</v>
      </c>
      <c r="W209" s="13">
        <v>1576857.9899299999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4"/>
      <c r="AQ209" s="4"/>
    </row>
    <row r="210" spans="2:43">
      <c r="B210" s="7" t="s">
        <v>6</v>
      </c>
      <c r="C210" s="13">
        <v>416103.87788364943</v>
      </c>
      <c r="D210" s="13">
        <v>421573.25445298455</v>
      </c>
      <c r="E210" s="13">
        <v>427868.79350059712</v>
      </c>
      <c r="F210" s="14">
        <v>433877</v>
      </c>
      <c r="G210" s="14">
        <v>440678</v>
      </c>
      <c r="H210" s="14">
        <v>448639</v>
      </c>
      <c r="I210" s="14">
        <v>457469</v>
      </c>
      <c r="J210" s="14">
        <v>464871</v>
      </c>
      <c r="K210" s="13">
        <v>470990.02274599997</v>
      </c>
      <c r="L210" s="13">
        <v>479530.79076100001</v>
      </c>
      <c r="M210" s="13">
        <v>488414.97902199998</v>
      </c>
      <c r="N210" s="13">
        <v>498031.457031</v>
      </c>
      <c r="O210" s="13">
        <v>507173.230224</v>
      </c>
      <c r="P210" s="14">
        <v>514403.43434500002</v>
      </c>
      <c r="Q210" s="14">
        <v>520506.21561399999</v>
      </c>
      <c r="R210" s="14">
        <v>524257.64459799998</v>
      </c>
      <c r="S210" s="14">
        <v>526694.304046</v>
      </c>
      <c r="T210" s="14">
        <v>527551.20467300003</v>
      </c>
      <c r="U210" s="14">
        <v>527769.96875</v>
      </c>
      <c r="V210" s="13">
        <v>530068.22256799997</v>
      </c>
      <c r="W210" s="13">
        <v>531336.272275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4"/>
      <c r="AQ210" s="4"/>
    </row>
    <row r="211" spans="2:43">
      <c r="B211" s="7" t="s">
        <v>7</v>
      </c>
      <c r="C211" s="13">
        <v>2902371.9072681591</v>
      </c>
      <c r="D211" s="13">
        <v>2907155.9792976142</v>
      </c>
      <c r="E211" s="13">
        <v>2911229.3553948863</v>
      </c>
      <c r="F211" s="14">
        <v>2902169</v>
      </c>
      <c r="G211" s="14">
        <v>2846520</v>
      </c>
      <c r="H211" s="14">
        <v>2799702</v>
      </c>
      <c r="I211" s="14">
        <v>2759207</v>
      </c>
      <c r="J211" s="14">
        <v>2711124</v>
      </c>
      <c r="K211" s="13">
        <v>2664412.9909259998</v>
      </c>
      <c r="L211" s="13">
        <v>2650564.0920750001</v>
      </c>
      <c r="M211" s="13">
        <v>2634812.858331</v>
      </c>
      <c r="N211" s="13">
        <v>2618972.1665719999</v>
      </c>
      <c r="O211" s="13">
        <v>2601604.7081030002</v>
      </c>
      <c r="P211" s="14">
        <v>2585183.509848</v>
      </c>
      <c r="Q211" s="14">
        <v>2589991.8810000001</v>
      </c>
      <c r="R211" s="14">
        <v>2588079.064516</v>
      </c>
      <c r="S211" s="14">
        <v>2579204.4588190001</v>
      </c>
      <c r="T211" s="14">
        <v>2564070.6919450001</v>
      </c>
      <c r="U211" s="14">
        <v>2544223.75</v>
      </c>
      <c r="V211" s="13">
        <v>2531943.6503829998</v>
      </c>
      <c r="W211" s="13">
        <v>2516362.43493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4"/>
      <c r="AQ211" s="4"/>
    </row>
    <row r="212" spans="2:43">
      <c r="B212" s="7" t="s">
        <v>8</v>
      </c>
      <c r="C212" s="13">
        <v>2039379.5119407447</v>
      </c>
      <c r="D212" s="13">
        <v>2027120.4572604392</v>
      </c>
      <c r="E212" s="13">
        <v>2019223.8845296088</v>
      </c>
      <c r="F212" s="14">
        <v>1999712</v>
      </c>
      <c r="G212" s="14">
        <v>1938030</v>
      </c>
      <c r="H212" s="14">
        <v>1882972</v>
      </c>
      <c r="I212" s="14">
        <v>1832656</v>
      </c>
      <c r="J212" s="14">
        <v>1777826</v>
      </c>
      <c r="K212" s="13">
        <v>1728133.061066</v>
      </c>
      <c r="L212" s="13">
        <v>1712421.2334700001</v>
      </c>
      <c r="M212" s="13">
        <v>1695783.6900839999</v>
      </c>
      <c r="N212" s="13">
        <v>1680223.095861</v>
      </c>
      <c r="O212" s="13">
        <v>1663389.582584</v>
      </c>
      <c r="P212" s="14">
        <v>1650564.3074050001</v>
      </c>
      <c r="Q212" s="14">
        <v>1657403.135947</v>
      </c>
      <c r="R212" s="14">
        <v>1661017.8270709999</v>
      </c>
      <c r="S212" s="14">
        <v>1661427.2352410001</v>
      </c>
      <c r="T212" s="14">
        <v>1660617.5526779999</v>
      </c>
      <c r="U212" s="14">
        <v>1662198.28125</v>
      </c>
      <c r="V212" s="13">
        <v>1683392.200282</v>
      </c>
      <c r="W212" s="13">
        <v>1702854.7973239999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4"/>
      <c r="AQ212" s="4"/>
    </row>
    <row r="213" spans="2:43">
      <c r="B213" s="7" t="s">
        <v>9</v>
      </c>
      <c r="C213" s="13">
        <v>3472026.7006345415</v>
      </c>
      <c r="D213" s="13">
        <v>3603206.6613749294</v>
      </c>
      <c r="E213" s="13">
        <v>3761928.1702794842</v>
      </c>
      <c r="F213" s="14">
        <v>3940705</v>
      </c>
      <c r="G213" s="14">
        <v>4155730</v>
      </c>
      <c r="H213" s="14">
        <v>4394283</v>
      </c>
      <c r="I213" s="14">
        <v>4655380</v>
      </c>
      <c r="J213" s="14">
        <v>4916596</v>
      </c>
      <c r="K213" s="13">
        <v>5148075.0481390003</v>
      </c>
      <c r="L213" s="13">
        <v>5322842.5493590003</v>
      </c>
      <c r="M213" s="13">
        <v>5505608.7362409998</v>
      </c>
      <c r="N213" s="13">
        <v>5680683.0045079999</v>
      </c>
      <c r="O213" s="13">
        <v>5840669.0394470003</v>
      </c>
      <c r="P213" s="14">
        <v>5964917.9712039996</v>
      </c>
      <c r="Q213" s="14">
        <v>6005470.3321070001</v>
      </c>
      <c r="R213" s="14">
        <v>6035598.1789659997</v>
      </c>
      <c r="S213" s="14">
        <v>6056162.2824849999</v>
      </c>
      <c r="T213" s="14">
        <v>6063531.5252590002</v>
      </c>
      <c r="U213" s="14">
        <v>6068572.34375</v>
      </c>
      <c r="V213" s="13">
        <v>6122943.9668509997</v>
      </c>
      <c r="W213" s="13">
        <v>6171633.674629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4"/>
      <c r="AQ213" s="4"/>
    </row>
    <row r="214" spans="2:43">
      <c r="B214" s="7" t="s">
        <v>10</v>
      </c>
      <c r="C214" s="13">
        <v>2377507.572957918</v>
      </c>
      <c r="D214" s="13">
        <v>2412730.0790140312</v>
      </c>
      <c r="E214" s="13">
        <v>2460296.6674273699</v>
      </c>
      <c r="F214" s="14">
        <v>2524741</v>
      </c>
      <c r="G214" s="14">
        <v>2629707</v>
      </c>
      <c r="H214" s="14">
        <v>2745672</v>
      </c>
      <c r="I214" s="14">
        <v>2871464</v>
      </c>
      <c r="J214" s="14">
        <v>2992888</v>
      </c>
      <c r="K214" s="13">
        <v>3103696.4636519998</v>
      </c>
      <c r="L214" s="13">
        <v>3212953.8881359999</v>
      </c>
      <c r="M214" s="13">
        <v>3327712.4829170001</v>
      </c>
      <c r="N214" s="13">
        <v>3446712.545471</v>
      </c>
      <c r="O214" s="13">
        <v>3561318.985841</v>
      </c>
      <c r="P214" s="14">
        <v>3658331.7900769999</v>
      </c>
      <c r="Q214" s="14">
        <v>3714703.3039609999</v>
      </c>
      <c r="R214" s="14">
        <v>3763106.1008640002</v>
      </c>
      <c r="S214" s="14">
        <v>3801859.14989</v>
      </c>
      <c r="T214" s="14">
        <v>3833931.9955130001</v>
      </c>
      <c r="U214" s="14">
        <v>3866967.75</v>
      </c>
      <c r="V214" s="13">
        <v>3926893.1623749998</v>
      </c>
      <c r="W214" s="13">
        <v>3982107.8983700001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4"/>
      <c r="AQ214" s="4"/>
    </row>
    <row r="215" spans="2:43">
      <c r="B215" s="7" t="s">
        <v>11</v>
      </c>
      <c r="C215" s="13">
        <v>1385409.8237545453</v>
      </c>
      <c r="D215" s="13">
        <v>1390986.0919958812</v>
      </c>
      <c r="E215" s="13">
        <v>1399492.2285987111</v>
      </c>
      <c r="F215" s="14">
        <v>1393273</v>
      </c>
      <c r="G215" s="14">
        <v>1341651</v>
      </c>
      <c r="H215" s="14">
        <v>1294992</v>
      </c>
      <c r="I215" s="14">
        <v>1251941</v>
      </c>
      <c r="J215" s="14">
        <v>1206169</v>
      </c>
      <c r="K215" s="13">
        <v>1164747.8669139999</v>
      </c>
      <c r="L215" s="13">
        <v>1146688.8222020001</v>
      </c>
      <c r="M215" s="13">
        <v>1125586.04575</v>
      </c>
      <c r="N215" s="13">
        <v>1103928.1534909999</v>
      </c>
      <c r="O215" s="13">
        <v>1082215.9839280001</v>
      </c>
      <c r="P215" s="14">
        <v>1065608.7467179999</v>
      </c>
      <c r="Q215" s="14">
        <v>1068559.074182</v>
      </c>
      <c r="R215" s="14">
        <v>1069373.1887950001</v>
      </c>
      <c r="S215" s="14">
        <v>1068620.169338</v>
      </c>
      <c r="T215" s="14">
        <v>1065934.1579839999</v>
      </c>
      <c r="U215" s="14">
        <v>1062196.21875</v>
      </c>
      <c r="V215" s="13">
        <v>1064339.9533800001</v>
      </c>
      <c r="W215" s="13">
        <v>1064815.5111159999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4"/>
      <c r="AQ215" s="4"/>
    </row>
    <row r="216" spans="2:43">
      <c r="B216" s="7" t="s">
        <v>12</v>
      </c>
      <c r="C216" s="13">
        <v>2698393.0513112852</v>
      </c>
      <c r="D216" s="13">
        <v>2696134.2094212635</v>
      </c>
      <c r="E216" s="13">
        <v>2708586.4136549425</v>
      </c>
      <c r="F216" s="14">
        <v>2727483</v>
      </c>
      <c r="G216" s="14">
        <v>2712784</v>
      </c>
      <c r="H216" s="14">
        <v>2705325</v>
      </c>
      <c r="I216" s="14">
        <v>2702961</v>
      </c>
      <c r="J216" s="14">
        <v>2692114</v>
      </c>
      <c r="K216" s="13">
        <v>2680510.978449</v>
      </c>
      <c r="L216" s="13">
        <v>2705935.5363739999</v>
      </c>
      <c r="M216" s="13">
        <v>2733153.6047950001</v>
      </c>
      <c r="N216" s="13">
        <v>2763010.8966680001</v>
      </c>
      <c r="O216" s="13">
        <v>2791325.6898480002</v>
      </c>
      <c r="P216" s="14">
        <v>2812774.7776939999</v>
      </c>
      <c r="Q216" s="14">
        <v>2810050.9383979999</v>
      </c>
      <c r="R216" s="14">
        <v>2800320.2360129999</v>
      </c>
      <c r="S216" s="14">
        <v>2781543.8254900002</v>
      </c>
      <c r="T216" s="14">
        <v>2757348.7735020001</v>
      </c>
      <c r="U216" s="14">
        <v>2731598.78125</v>
      </c>
      <c r="V216" s="13">
        <v>2730448.3728120001</v>
      </c>
      <c r="W216" s="13">
        <v>2724690.436218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4"/>
      <c r="AQ216" s="4"/>
    </row>
    <row r="217" spans="2:43">
      <c r="B217" s="7" t="s">
        <v>13</v>
      </c>
      <c r="C217" s="13">
        <v>2068709.0491302554</v>
      </c>
      <c r="D217" s="13">
        <v>2206383.5762206432</v>
      </c>
      <c r="E217" s="13">
        <v>2371077.3026541597</v>
      </c>
      <c r="F217" s="14">
        <v>2561230</v>
      </c>
      <c r="G217" s="14">
        <v>2774637</v>
      </c>
      <c r="H217" s="14">
        <v>3012915</v>
      </c>
      <c r="I217" s="14">
        <v>3276837</v>
      </c>
      <c r="J217" s="14">
        <v>3551640</v>
      </c>
      <c r="K217" s="13">
        <v>3808046.5132840001</v>
      </c>
      <c r="L217" s="13">
        <v>4000373.2856160002</v>
      </c>
      <c r="M217" s="13">
        <v>4196429.7794199996</v>
      </c>
      <c r="N217" s="13">
        <v>4389356.1886459999</v>
      </c>
      <c r="O217" s="13">
        <v>4563010.1591459997</v>
      </c>
      <c r="P217" s="14">
        <v>4702567.629063</v>
      </c>
      <c r="Q217" s="14">
        <v>4777937.9329030002</v>
      </c>
      <c r="R217" s="14">
        <v>4840564.9735810002</v>
      </c>
      <c r="S217" s="14">
        <v>4890911.187047</v>
      </c>
      <c r="T217" s="14">
        <v>4928967.6838349998</v>
      </c>
      <c r="U217" s="14">
        <v>4962888.71875</v>
      </c>
      <c r="V217" s="13">
        <v>5052504.3711930001</v>
      </c>
      <c r="W217" s="13">
        <v>5137371.5206939997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4"/>
      <c r="AQ217" s="4"/>
    </row>
    <row r="218" spans="2:43">
      <c r="B218" s="7" t="s">
        <v>14</v>
      </c>
      <c r="C218" s="13">
        <v>774815.70755251986</v>
      </c>
      <c r="D218" s="13">
        <v>783405.24581000709</v>
      </c>
      <c r="E218" s="13">
        <v>794773.54796198977</v>
      </c>
      <c r="F218" s="14">
        <v>804428</v>
      </c>
      <c r="G218" s="14">
        <v>809459</v>
      </c>
      <c r="H218" s="14">
        <v>816445</v>
      </c>
      <c r="I218" s="14">
        <v>824794</v>
      </c>
      <c r="J218" s="14">
        <v>830367</v>
      </c>
      <c r="K218" s="13">
        <v>838154.25297100004</v>
      </c>
      <c r="L218" s="13">
        <v>863573.71437099995</v>
      </c>
      <c r="M218" s="13">
        <v>889376.68201999995</v>
      </c>
      <c r="N218" s="13">
        <v>913717.59266900003</v>
      </c>
      <c r="O218" s="13">
        <v>937809.03911400004</v>
      </c>
      <c r="P218" s="14">
        <v>959391.84756999998</v>
      </c>
      <c r="Q218" s="14">
        <v>981300.82954900002</v>
      </c>
      <c r="R218" s="14">
        <v>1000733.855919</v>
      </c>
      <c r="S218" s="14">
        <v>1017586.622381</v>
      </c>
      <c r="T218" s="14">
        <v>1033680.284971</v>
      </c>
      <c r="U218" s="14">
        <v>1050348.75</v>
      </c>
      <c r="V218" s="13">
        <v>1079829.42077</v>
      </c>
      <c r="W218" s="13">
        <v>1107265.0345139999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4"/>
      <c r="AQ218" s="4"/>
    </row>
    <row r="219" spans="2:43">
      <c r="B219" s="7" t="s">
        <v>15</v>
      </c>
      <c r="C219" s="13">
        <v>392732.42546923383</v>
      </c>
      <c r="D219" s="13">
        <v>397361.3798397776</v>
      </c>
      <c r="E219" s="13">
        <v>402678.99289778993</v>
      </c>
      <c r="F219" s="14">
        <v>409594</v>
      </c>
      <c r="G219" s="14">
        <v>420618</v>
      </c>
      <c r="H219" s="14">
        <v>432958</v>
      </c>
      <c r="I219" s="14">
        <v>446365</v>
      </c>
      <c r="J219" s="14">
        <v>458607</v>
      </c>
      <c r="K219" s="13">
        <v>468973.72723100003</v>
      </c>
      <c r="L219" s="13">
        <v>478268.41819200001</v>
      </c>
      <c r="M219" s="13">
        <v>487249.077322</v>
      </c>
      <c r="N219" s="13">
        <v>496530.74071099999</v>
      </c>
      <c r="O219" s="13">
        <v>504354.274416</v>
      </c>
      <c r="P219" s="14">
        <v>510055.11399099999</v>
      </c>
      <c r="Q219" s="14">
        <v>514093.68128999998</v>
      </c>
      <c r="R219" s="14">
        <v>516776.48358399997</v>
      </c>
      <c r="S219" s="14">
        <v>518378.47557100002</v>
      </c>
      <c r="T219" s="14">
        <v>519489.719201</v>
      </c>
      <c r="U219" s="14">
        <v>520414.21875</v>
      </c>
      <c r="V219" s="13">
        <v>526868.88558300002</v>
      </c>
      <c r="W219" s="13">
        <v>533318.35223299998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4"/>
      <c r="AQ219" s="4"/>
    </row>
    <row r="220" spans="2:43">
      <c r="B220" s="7" t="s">
        <v>16</v>
      </c>
      <c r="C220" s="13">
        <v>1152917.6404128082</v>
      </c>
      <c r="D220" s="13">
        <v>1216799.2316794659</v>
      </c>
      <c r="E220" s="13">
        <v>1294918.693559231</v>
      </c>
      <c r="F220" s="14">
        <v>1380296</v>
      </c>
      <c r="G220" s="14">
        <v>1469538</v>
      </c>
      <c r="H220" s="14">
        <v>1568328</v>
      </c>
      <c r="I220" s="14">
        <v>1676480</v>
      </c>
      <c r="J220" s="14">
        <v>1786042</v>
      </c>
      <c r="K220" s="13">
        <v>1882618.094663</v>
      </c>
      <c r="L220" s="13">
        <v>1944429.6408210001</v>
      </c>
      <c r="M220" s="13">
        <v>2004696.827385</v>
      </c>
      <c r="N220" s="13">
        <v>2063281.749781</v>
      </c>
      <c r="O220" s="13">
        <v>2111969.7878450002</v>
      </c>
      <c r="P220" s="14">
        <v>2144070.599068</v>
      </c>
      <c r="Q220" s="14">
        <v>2148689.9326249999</v>
      </c>
      <c r="R220" s="14">
        <v>2145710.2247159998</v>
      </c>
      <c r="S220" s="14">
        <v>2136217.6253829999</v>
      </c>
      <c r="T220" s="14">
        <v>2121363.2404120001</v>
      </c>
      <c r="U220" s="14">
        <v>2103777.1875</v>
      </c>
      <c r="V220" s="13">
        <v>2101049.2674079998</v>
      </c>
      <c r="W220" s="13">
        <v>2096352.059254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4"/>
      <c r="AQ220" s="4"/>
    </row>
    <row r="221" spans="2:43">
      <c r="B221" s="7" t="s">
        <v>17</v>
      </c>
      <c r="C221" s="13">
        <v>230833.2589218108</v>
      </c>
      <c r="D221" s="13">
        <v>230514.87835920305</v>
      </c>
      <c r="E221" s="13">
        <v>230756.35536448279</v>
      </c>
      <c r="F221" s="14">
        <v>231326</v>
      </c>
      <c r="G221" s="14">
        <v>231814</v>
      </c>
      <c r="H221" s="14">
        <v>232852</v>
      </c>
      <c r="I221" s="14">
        <v>234267</v>
      </c>
      <c r="J221" s="14">
        <v>234879</v>
      </c>
      <c r="K221" s="13">
        <v>235555.22180599999</v>
      </c>
      <c r="L221" s="13">
        <v>239033.31279200001</v>
      </c>
      <c r="M221" s="13">
        <v>242810.68753200001</v>
      </c>
      <c r="N221" s="13">
        <v>247176.78269699999</v>
      </c>
      <c r="O221" s="13">
        <v>251260.24523199999</v>
      </c>
      <c r="P221" s="14">
        <v>254914.81894200001</v>
      </c>
      <c r="Q221" s="14">
        <v>257797.306339</v>
      </c>
      <c r="R221" s="14">
        <v>260117.29424799999</v>
      </c>
      <c r="S221" s="14">
        <v>261609.84253200001</v>
      </c>
      <c r="T221" s="14">
        <v>262664.22504599998</v>
      </c>
      <c r="U221" s="14">
        <v>263860.75</v>
      </c>
      <c r="V221" s="13">
        <v>266216.74120599998</v>
      </c>
      <c r="W221" s="13">
        <v>268518.36028600001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4"/>
      <c r="AQ221" s="4"/>
    </row>
    <row r="222" spans="2:43">
      <c r="B222" s="7" t="s">
        <v>18</v>
      </c>
      <c r="C222" s="13">
        <v>133984.69996135804</v>
      </c>
      <c r="D222" s="13">
        <v>134806.00903575623</v>
      </c>
      <c r="E222" s="13">
        <v>136181.37907650674</v>
      </c>
      <c r="F222" s="14">
        <v>136524</v>
      </c>
      <c r="G222" s="14">
        <v>133525</v>
      </c>
      <c r="H222" s="14">
        <v>130718</v>
      </c>
      <c r="I222" s="14">
        <v>127995</v>
      </c>
      <c r="J222" s="14">
        <v>125354</v>
      </c>
      <c r="K222" s="13">
        <v>123253.900987</v>
      </c>
      <c r="L222" s="13">
        <v>122393.66459900001</v>
      </c>
      <c r="M222" s="13">
        <v>121374.61162899999</v>
      </c>
      <c r="N222" s="13">
        <v>120126.81295699999</v>
      </c>
      <c r="O222" s="13">
        <v>119140.164154</v>
      </c>
      <c r="P222" s="14">
        <v>118968.066074</v>
      </c>
      <c r="Q222" s="14">
        <v>119949.095271</v>
      </c>
      <c r="R222" s="14">
        <v>121112.034348</v>
      </c>
      <c r="S222" s="14">
        <v>122310.649691</v>
      </c>
      <c r="T222" s="14">
        <v>123540.64207099999</v>
      </c>
      <c r="U222" s="14">
        <v>124634.84375</v>
      </c>
      <c r="V222" s="13">
        <v>127652.455338</v>
      </c>
      <c r="W222" s="13">
        <v>130364.44785099999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4"/>
      <c r="AQ222" s="4"/>
    </row>
    <row r="223" spans="2:43">
      <c r="B223" s="7" t="s">
        <v>64</v>
      </c>
      <c r="C223" s="15">
        <v>29125247.929042641</v>
      </c>
      <c r="D223" s="15">
        <v>29619685.054914389</v>
      </c>
      <c r="E223" s="15">
        <v>30246987.403245047</v>
      </c>
      <c r="F223" s="15">
        <v>30903894</v>
      </c>
      <c r="G223" s="15">
        <v>31429834</v>
      </c>
      <c r="H223" s="15">
        <v>32084511</v>
      </c>
      <c r="I223" s="15">
        <v>32850275</v>
      </c>
      <c r="J223" s="15">
        <v>33566084</v>
      </c>
      <c r="K223" s="15">
        <v>34216856.40112</v>
      </c>
      <c r="L223" s="15">
        <v>34980317.213982999</v>
      </c>
      <c r="M223" s="15">
        <v>35750033.157498002</v>
      </c>
      <c r="N223" s="15">
        <v>36506811.076210007</v>
      </c>
      <c r="O223" s="15">
        <v>37194315.311701</v>
      </c>
      <c r="P223" s="15">
        <v>37764457.97697401</v>
      </c>
      <c r="Q223" s="15">
        <v>38160263.358457007</v>
      </c>
      <c r="R223" s="15">
        <v>38467024.52219101</v>
      </c>
      <c r="S223" s="15">
        <v>38682321.625129998</v>
      </c>
      <c r="T223" s="15">
        <v>38821377.127847001</v>
      </c>
      <c r="U223" s="15">
        <v>38941621.875</v>
      </c>
      <c r="V223" s="15">
        <v>39356081.606292993</v>
      </c>
      <c r="W223" s="15">
        <v>39718894.690030009</v>
      </c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2:43">
      <c r="B224" s="7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6" spans="1:38">
      <c r="B226" s="8" t="s">
        <v>241</v>
      </c>
    </row>
    <row r="227" spans="1:38">
      <c r="B227" t="s">
        <v>242</v>
      </c>
    </row>
    <row r="228" spans="1:38">
      <c r="B228" t="s">
        <v>35</v>
      </c>
    </row>
    <row r="229" spans="1:38">
      <c r="A229" t="s">
        <v>243</v>
      </c>
    </row>
    <row r="231" spans="1:38">
      <c r="C231" s="3">
        <v>1980</v>
      </c>
      <c r="D231" s="3">
        <v>1981</v>
      </c>
      <c r="E231" s="3">
        <v>1982</v>
      </c>
      <c r="F231" s="3">
        <v>1983</v>
      </c>
      <c r="G231" s="3">
        <v>1984</v>
      </c>
      <c r="H231" s="3">
        <v>1985</v>
      </c>
      <c r="I231" s="3">
        <v>1986</v>
      </c>
      <c r="J231" s="3">
        <v>1987</v>
      </c>
      <c r="K231" s="3">
        <v>1988</v>
      </c>
      <c r="L231" s="3">
        <v>1989</v>
      </c>
      <c r="M231" s="3">
        <v>1990</v>
      </c>
      <c r="N231" s="3">
        <v>1991</v>
      </c>
      <c r="O231" s="3">
        <v>1992</v>
      </c>
      <c r="P231" s="3">
        <v>1993</v>
      </c>
      <c r="Q231" s="3">
        <v>1994</v>
      </c>
      <c r="R231" s="3">
        <v>1995</v>
      </c>
      <c r="S231" s="3" t="s">
        <v>42</v>
      </c>
      <c r="T231" s="3" t="s">
        <v>43</v>
      </c>
      <c r="U231" s="3" t="s">
        <v>44</v>
      </c>
      <c r="V231" s="3" t="s">
        <v>45</v>
      </c>
      <c r="W231" s="3" t="s">
        <v>46</v>
      </c>
      <c r="X231" s="3">
        <v>2001</v>
      </c>
      <c r="Y231" s="3">
        <v>2002</v>
      </c>
      <c r="Z231" s="3">
        <v>2003</v>
      </c>
      <c r="AA231" s="3">
        <v>2004</v>
      </c>
      <c r="AB231" s="9">
        <v>2005</v>
      </c>
      <c r="AC231" s="9">
        <v>2006</v>
      </c>
      <c r="AD231" s="9">
        <v>2007</v>
      </c>
      <c r="AE231" s="9">
        <v>2008</v>
      </c>
      <c r="AF231" s="9">
        <v>2009</v>
      </c>
      <c r="AG231" s="10">
        <v>2010</v>
      </c>
      <c r="AH231" s="9">
        <v>2011</v>
      </c>
      <c r="AI231" s="9">
        <v>2012</v>
      </c>
      <c r="AJ231" s="9">
        <v>2013</v>
      </c>
      <c r="AK231" s="9">
        <v>2014</v>
      </c>
    </row>
    <row r="232" spans="1:38">
      <c r="B232" t="s">
        <v>1</v>
      </c>
      <c r="C232" s="4">
        <v>1359.1277008629174</v>
      </c>
      <c r="D232" s="4">
        <v>1340.1392757872381</v>
      </c>
      <c r="E232" s="4">
        <v>1345.9246991887442</v>
      </c>
      <c r="F232" s="4">
        <v>1326.0503549757443</v>
      </c>
      <c r="G232" s="4">
        <v>1260.2942082584075</v>
      </c>
      <c r="H232" s="4">
        <v>1292.0134438333073</v>
      </c>
      <c r="I232" s="4">
        <v>1330.0201331341941</v>
      </c>
      <c r="J232" s="4">
        <v>1414.8256187066254</v>
      </c>
      <c r="K232" s="4">
        <v>1494.8058578256207</v>
      </c>
      <c r="L232" s="4">
        <v>1582.5052596621715</v>
      </c>
      <c r="M232" s="4">
        <v>1672.1422103419907</v>
      </c>
      <c r="N232" s="4">
        <v>1710.4197327227719</v>
      </c>
      <c r="O232" s="4">
        <v>1642.3088695432821</v>
      </c>
      <c r="P232" s="4">
        <v>1568.9563861535339</v>
      </c>
      <c r="Q232" s="4">
        <v>1567.8245142532862</v>
      </c>
      <c r="R232" s="4">
        <v>1594.7775350908889</v>
      </c>
      <c r="S232" s="4">
        <v>1688.332183619666</v>
      </c>
      <c r="T232" s="4">
        <v>1740.0622135981923</v>
      </c>
      <c r="U232" s="4">
        <v>1805.6674659712482</v>
      </c>
      <c r="V232" s="4">
        <v>1899.1325416070447</v>
      </c>
      <c r="W232" s="4">
        <v>2017.3570771432589</v>
      </c>
      <c r="X232" s="4">
        <v>2105.692881142882</v>
      </c>
      <c r="Y232" s="4">
        <v>2159.4812695583673</v>
      </c>
      <c r="Z232" s="4">
        <v>2273.3955722730716</v>
      </c>
      <c r="AA232" s="4">
        <v>2372.7597452079317</v>
      </c>
      <c r="AB232" s="4">
        <v>2520.9314966755014</v>
      </c>
      <c r="AC232" s="4">
        <v>2656.043503303958</v>
      </c>
      <c r="AD232" s="4">
        <v>2767.4617084246165</v>
      </c>
      <c r="AE232" s="4">
        <v>2735.1398949933468</v>
      </c>
      <c r="AF232" s="4">
        <v>2556.258221245087</v>
      </c>
      <c r="AG232" s="4">
        <v>2504.7999999999997</v>
      </c>
      <c r="AH232" s="4">
        <v>2431.4</v>
      </c>
      <c r="AI232" s="4">
        <v>2288.1000000000008</v>
      </c>
      <c r="AJ232" s="4">
        <v>2213.3000000000002</v>
      </c>
      <c r="AK232" s="4">
        <v>2243.6999999999998</v>
      </c>
      <c r="AL232" s="4"/>
    </row>
    <row r="233" spans="1:38">
      <c r="B233" t="s">
        <v>2</v>
      </c>
      <c r="C233" s="4">
        <v>314.29395370907793</v>
      </c>
      <c r="D233" s="4">
        <v>301.36739911729995</v>
      </c>
      <c r="E233" s="4">
        <v>308.3681626029375</v>
      </c>
      <c r="F233" s="4">
        <v>306.17383914833795</v>
      </c>
      <c r="G233" s="4">
        <v>291.78558608734755</v>
      </c>
      <c r="H233" s="4">
        <v>288.09900340993215</v>
      </c>
      <c r="I233" s="4">
        <v>301.68957443566666</v>
      </c>
      <c r="J233" s="4">
        <v>320.94824919313999</v>
      </c>
      <c r="K233" s="4">
        <v>334.12439466530066</v>
      </c>
      <c r="L233" s="4">
        <v>351.19342516835349</v>
      </c>
      <c r="M233" s="4">
        <v>369.27010595343961</v>
      </c>
      <c r="N233" s="4">
        <v>374.68635893402387</v>
      </c>
      <c r="O233" s="4">
        <v>363.92705245285504</v>
      </c>
      <c r="P233" s="4">
        <v>360.1312041939143</v>
      </c>
      <c r="Q233" s="4">
        <v>355.58709673832772</v>
      </c>
      <c r="R233" s="4">
        <v>363.61289516323001</v>
      </c>
      <c r="S233" s="4">
        <v>369.31655377333732</v>
      </c>
      <c r="T233" s="4">
        <v>391.17423302627071</v>
      </c>
      <c r="U233" s="4">
        <v>407.11510074526927</v>
      </c>
      <c r="V233" s="4">
        <v>420.00526872482658</v>
      </c>
      <c r="W233" s="4">
        <v>443.62394202256854</v>
      </c>
      <c r="X233" s="4">
        <v>451.74062691798093</v>
      </c>
      <c r="Y233" s="4">
        <v>471.00315644978002</v>
      </c>
      <c r="Z233" s="4">
        <v>484.66995006008892</v>
      </c>
      <c r="AA233" s="4">
        <v>498.09992816315702</v>
      </c>
      <c r="AB233" s="4">
        <v>520.58785864761603</v>
      </c>
      <c r="AC233" s="4">
        <v>539.41492660019617</v>
      </c>
      <c r="AD233" s="4">
        <v>563.25202841479029</v>
      </c>
      <c r="AE233" s="4">
        <v>568.86847702753255</v>
      </c>
      <c r="AF233" s="4">
        <v>530.66921542675084</v>
      </c>
      <c r="AG233" s="4">
        <v>520.79999999999995</v>
      </c>
      <c r="AH233" s="4">
        <v>503.6</v>
      </c>
      <c r="AI233" s="4">
        <v>484.70000000000005</v>
      </c>
      <c r="AJ233" s="4">
        <v>469</v>
      </c>
      <c r="AK233" s="4">
        <v>472.7999999999999</v>
      </c>
    </row>
    <row r="234" spans="1:38">
      <c r="B234" t="s">
        <v>3</v>
      </c>
      <c r="C234" s="4">
        <v>276.8907393196456</v>
      </c>
      <c r="D234" s="4">
        <v>273.67742475273076</v>
      </c>
      <c r="E234" s="4">
        <v>270.3782692424225</v>
      </c>
      <c r="F234" s="4">
        <v>266.02046987258723</v>
      </c>
      <c r="G234" s="4">
        <v>254.27194468501614</v>
      </c>
      <c r="H234" s="4">
        <v>253.61538196412175</v>
      </c>
      <c r="I234" s="4">
        <v>252.81536582573929</v>
      </c>
      <c r="J234" s="4">
        <v>257.48950561129493</v>
      </c>
      <c r="K234" s="4">
        <v>260.91243216720244</v>
      </c>
      <c r="L234" s="4">
        <v>274.08734068246474</v>
      </c>
      <c r="M234" s="4">
        <v>283.81651314705999</v>
      </c>
      <c r="N234" s="4">
        <v>288.59723655941769</v>
      </c>
      <c r="O234" s="4">
        <v>283.62578476120729</v>
      </c>
      <c r="P234" s="4">
        <v>274.50169304335071</v>
      </c>
      <c r="Q234" s="4">
        <v>264.18072748942399</v>
      </c>
      <c r="R234" s="4">
        <v>263.03578509611123</v>
      </c>
      <c r="S234" s="4">
        <v>260.89562170588744</v>
      </c>
      <c r="T234" s="4">
        <v>277.01631912421664</v>
      </c>
      <c r="U234" s="4">
        <v>285.32427739906751</v>
      </c>
      <c r="V234" s="4">
        <v>295.73051317065512</v>
      </c>
      <c r="W234" s="4">
        <v>308.25971337143221</v>
      </c>
      <c r="X234" s="4">
        <v>316.91698262690312</v>
      </c>
      <c r="Y234" s="4">
        <v>318.96443530944111</v>
      </c>
      <c r="Z234" s="4">
        <v>333.66529830601036</v>
      </c>
      <c r="AA234" s="4">
        <v>341.10858114197265</v>
      </c>
      <c r="AB234" s="4">
        <v>355.66345089885431</v>
      </c>
      <c r="AC234" s="4">
        <v>370.45499425307241</v>
      </c>
      <c r="AD234" s="4">
        <v>385.65965313176685</v>
      </c>
      <c r="AE234" s="4">
        <v>389.40208830759769</v>
      </c>
      <c r="AF234" s="4">
        <v>363.39338325031997</v>
      </c>
      <c r="AG234" s="4">
        <v>351.7999999999999</v>
      </c>
      <c r="AH234" s="4">
        <v>347.5</v>
      </c>
      <c r="AI234" s="4">
        <v>329.10000000000008</v>
      </c>
      <c r="AJ234" s="4">
        <v>315</v>
      </c>
      <c r="AK234" s="4">
        <v>315.39999999999992</v>
      </c>
    </row>
    <row r="235" spans="1:38">
      <c r="B235" t="s">
        <v>4</v>
      </c>
      <c r="C235" s="4">
        <v>181.91178599695215</v>
      </c>
      <c r="D235" s="4">
        <v>180.69914236210334</v>
      </c>
      <c r="E235" s="4">
        <v>183.92630519454337</v>
      </c>
      <c r="F235" s="4">
        <v>181.92276039089177</v>
      </c>
      <c r="G235" s="4">
        <v>189.00921789728014</v>
      </c>
      <c r="H235" s="4">
        <v>195.40962006330471</v>
      </c>
      <c r="I235" s="4">
        <v>195.9546169408589</v>
      </c>
      <c r="J235" s="4">
        <v>198.34004153905957</v>
      </c>
      <c r="K235" s="4">
        <v>212.43920618433461</v>
      </c>
      <c r="L235" s="4">
        <v>225.70077173553355</v>
      </c>
      <c r="M235" s="4">
        <v>233.34385642828573</v>
      </c>
      <c r="N235" s="4">
        <v>239.40400827544229</v>
      </c>
      <c r="O235" s="4">
        <v>230.90154740043121</v>
      </c>
      <c r="P235" s="4">
        <v>226.18293194946904</v>
      </c>
      <c r="Q235" s="4">
        <v>231.63150688072224</v>
      </c>
      <c r="R235" s="4">
        <v>251.86773288388542</v>
      </c>
      <c r="S235" s="4">
        <v>259.77096972516631</v>
      </c>
      <c r="T235" s="4">
        <v>279.43335422833809</v>
      </c>
      <c r="U235" s="4">
        <v>296.40332351570248</v>
      </c>
      <c r="V235" s="4">
        <v>318.69595817820857</v>
      </c>
      <c r="W235" s="4">
        <v>355.01754479304424</v>
      </c>
      <c r="X235" s="4">
        <v>367.01578311560905</v>
      </c>
      <c r="Y235" s="4">
        <v>364.87605096073389</v>
      </c>
      <c r="Z235" s="4">
        <v>378.21258791667196</v>
      </c>
      <c r="AA235" s="4">
        <v>389.81828681034858</v>
      </c>
      <c r="AB235" s="4">
        <v>418.47665939373462</v>
      </c>
      <c r="AC235" s="4">
        <v>443.4400348287113</v>
      </c>
      <c r="AD235" s="4">
        <v>467.42204011145998</v>
      </c>
      <c r="AE235" s="4">
        <v>467.67500929618944</v>
      </c>
      <c r="AF235" s="4">
        <v>440.92602084068659</v>
      </c>
      <c r="AG235" s="4">
        <v>430.09999999999991</v>
      </c>
      <c r="AH235" s="4">
        <v>419.8</v>
      </c>
      <c r="AI235" s="4">
        <v>406.70000000000016</v>
      </c>
      <c r="AJ235" s="4">
        <v>390.5</v>
      </c>
      <c r="AK235" s="4">
        <v>402.7999999999999</v>
      </c>
    </row>
    <row r="236" spans="1:38">
      <c r="B236" t="s">
        <v>5</v>
      </c>
      <c r="C236" s="4">
        <v>325.04463146148862</v>
      </c>
      <c r="D236" s="4">
        <v>311.07089232863405</v>
      </c>
      <c r="E236" s="4">
        <v>317.80639467764286</v>
      </c>
      <c r="F236" s="4">
        <v>325.60085186016352</v>
      </c>
      <c r="G236" s="4">
        <v>317.69106319330035</v>
      </c>
      <c r="H236" s="4">
        <v>306.17501938973595</v>
      </c>
      <c r="I236" s="4">
        <v>325.5702865752217</v>
      </c>
      <c r="J236" s="4">
        <v>353.00310677992587</v>
      </c>
      <c r="K236" s="4">
        <v>378.27986469197936</v>
      </c>
      <c r="L236" s="4">
        <v>386.89448688320778</v>
      </c>
      <c r="M236" s="4">
        <v>406.42036825532881</v>
      </c>
      <c r="N236" s="4">
        <v>413.74434547133558</v>
      </c>
      <c r="O236" s="4">
        <v>414.44619010491959</v>
      </c>
      <c r="P236" s="4">
        <v>412.50185650707482</v>
      </c>
      <c r="Q236" s="4">
        <v>418.85449013292242</v>
      </c>
      <c r="R236" s="4">
        <v>429.60679375209548</v>
      </c>
      <c r="S236" s="4">
        <v>444.19519506167148</v>
      </c>
      <c r="T236" s="4">
        <v>467.23313544411036</v>
      </c>
      <c r="U236" s="4">
        <v>502.37824056657684</v>
      </c>
      <c r="V236" s="4">
        <v>559.06172156396053</v>
      </c>
      <c r="W236" s="4">
        <v>589.11482630030946</v>
      </c>
      <c r="X236" s="4">
        <v>608.26181447833051</v>
      </c>
      <c r="Y236" s="4">
        <v>602.25162045420223</v>
      </c>
      <c r="Z236" s="4">
        <v>633.32035519029932</v>
      </c>
      <c r="AA236" s="4">
        <v>667.48099819039135</v>
      </c>
      <c r="AB236" s="4">
        <v>702.06325541113449</v>
      </c>
      <c r="AC236" s="4">
        <v>740.11242425985017</v>
      </c>
      <c r="AD236" s="4">
        <v>775.24344077996125</v>
      </c>
      <c r="AE236" s="4">
        <v>761.63541053666563</v>
      </c>
      <c r="AF236" s="4">
        <v>702.65374662687532</v>
      </c>
      <c r="AG236" s="4">
        <v>693.99999999999989</v>
      </c>
      <c r="AH236" s="4">
        <v>678.4</v>
      </c>
      <c r="AI236" s="4">
        <v>647.10000000000014</v>
      </c>
      <c r="AJ236" s="4">
        <v>636.59999999999991</v>
      </c>
      <c r="AK236" s="4">
        <v>651.29999999999995</v>
      </c>
    </row>
    <row r="237" spans="1:38">
      <c r="B237" t="s">
        <v>6</v>
      </c>
      <c r="C237" s="4">
        <v>133.88475383522942</v>
      </c>
      <c r="D237" s="4">
        <v>129.24098596194401</v>
      </c>
      <c r="E237" s="4">
        <v>125.87602646272511</v>
      </c>
      <c r="F237" s="4">
        <v>125.13801366521997</v>
      </c>
      <c r="G237" s="4">
        <v>122.80297919998549</v>
      </c>
      <c r="H237" s="4">
        <v>118.31797830832427</v>
      </c>
      <c r="I237" s="4">
        <v>120.06237639318456</v>
      </c>
      <c r="J237" s="4">
        <v>120.46630936537883</v>
      </c>
      <c r="K237" s="4">
        <v>124.2047768184012</v>
      </c>
      <c r="L237" s="4">
        <v>132.4845220685273</v>
      </c>
      <c r="M237" s="4">
        <v>137.9635421910514</v>
      </c>
      <c r="N237" s="4">
        <v>140.64013943391808</v>
      </c>
      <c r="O237" s="4">
        <v>137.41784607618104</v>
      </c>
      <c r="P237" s="4">
        <v>134.52643065406698</v>
      </c>
      <c r="Q237" s="4">
        <v>131.73441193771632</v>
      </c>
      <c r="R237" s="4">
        <v>134.00900035315487</v>
      </c>
      <c r="S237" s="4">
        <v>135.94167050782559</v>
      </c>
      <c r="T237" s="4">
        <v>141.35380821592028</v>
      </c>
      <c r="U237" s="4">
        <v>148.05814721529725</v>
      </c>
      <c r="V237" s="4">
        <v>157.03646956044949</v>
      </c>
      <c r="W237" s="4">
        <v>167.15657459381552</v>
      </c>
      <c r="X237" s="4">
        <v>174.92730027439333</v>
      </c>
      <c r="Y237" s="4">
        <v>182.91668216955247</v>
      </c>
      <c r="Z237" s="4">
        <v>188.48401794147543</v>
      </c>
      <c r="AA237" s="4">
        <v>194.84573964628294</v>
      </c>
      <c r="AB237" s="4">
        <v>202.7160233693734</v>
      </c>
      <c r="AC237" s="4">
        <v>211.31438743062762</v>
      </c>
      <c r="AD237" s="4">
        <v>218.78644226645199</v>
      </c>
      <c r="AE237" s="4">
        <v>219.93433550180239</v>
      </c>
      <c r="AF237" s="4">
        <v>209.01502993525406</v>
      </c>
      <c r="AG237" s="4">
        <v>200.89999999999995</v>
      </c>
      <c r="AH237" s="4">
        <v>195.3</v>
      </c>
      <c r="AI237" s="4">
        <v>185.4</v>
      </c>
      <c r="AJ237" s="4">
        <v>180.3</v>
      </c>
      <c r="AK237" s="4">
        <v>181.79999999999995</v>
      </c>
    </row>
    <row r="238" spans="1:38">
      <c r="B238" t="s">
        <v>7</v>
      </c>
      <c r="C238" s="4">
        <v>548.69119539177791</v>
      </c>
      <c r="D238" s="4">
        <v>546.84380929986457</v>
      </c>
      <c r="E238" s="4">
        <v>550.0416501745766</v>
      </c>
      <c r="F238" s="4">
        <v>536.21866809341009</v>
      </c>
      <c r="G238" s="4">
        <v>526.30575585202587</v>
      </c>
      <c r="H238" s="4">
        <v>522.80161288746774</v>
      </c>
      <c r="I238" s="4">
        <v>542.02794660464713</v>
      </c>
      <c r="J238" s="4">
        <v>574.07941984134254</v>
      </c>
      <c r="K238" s="4">
        <v>597.97927639769239</v>
      </c>
      <c r="L238" s="4">
        <v>621.45255399907296</v>
      </c>
      <c r="M238" s="4">
        <v>636.5867589585971</v>
      </c>
      <c r="N238" s="4">
        <v>654.77631422878494</v>
      </c>
      <c r="O238" s="4">
        <v>647.28648612431903</v>
      </c>
      <c r="P238" s="4">
        <v>641.9180636193405</v>
      </c>
      <c r="Q238" s="4">
        <v>638.37842577219044</v>
      </c>
      <c r="R238" s="4">
        <v>656.32854185455562</v>
      </c>
      <c r="S238" s="4">
        <v>650.60428803323873</v>
      </c>
      <c r="T238" s="4">
        <v>684.70069345328795</v>
      </c>
      <c r="U238" s="4">
        <v>704.21970174269632</v>
      </c>
      <c r="V238" s="4">
        <v>706.72087356487657</v>
      </c>
      <c r="W238" s="4">
        <v>730.48711558185869</v>
      </c>
      <c r="X238" s="4">
        <v>757.35416770022971</v>
      </c>
      <c r="Y238" s="4">
        <v>767.47400146505106</v>
      </c>
      <c r="Z238" s="4">
        <v>797.37205707361034</v>
      </c>
      <c r="AA238" s="4">
        <v>819.34870544402656</v>
      </c>
      <c r="AB238" s="4">
        <v>859.41231960189145</v>
      </c>
      <c r="AC238" s="4">
        <v>890.85999999425962</v>
      </c>
      <c r="AD238" s="4">
        <v>922.05145364676594</v>
      </c>
      <c r="AE238" s="4">
        <v>915.5037259386911</v>
      </c>
      <c r="AF238" s="4">
        <v>870.11733241517436</v>
      </c>
      <c r="AG238" s="4">
        <v>861.59999999999968</v>
      </c>
      <c r="AH238" s="4">
        <v>840</v>
      </c>
      <c r="AI238" s="4">
        <v>802.10000000000014</v>
      </c>
      <c r="AJ238" s="4">
        <v>762.59999999999991</v>
      </c>
      <c r="AK238" s="4">
        <v>765.49999999999989</v>
      </c>
    </row>
    <row r="239" spans="1:38">
      <c r="B239" t="s">
        <v>8</v>
      </c>
      <c r="C239" s="4">
        <v>361.98066135752111</v>
      </c>
      <c r="D239" s="4">
        <v>352.95323225980587</v>
      </c>
      <c r="E239" s="4">
        <v>350.32457858263689</v>
      </c>
      <c r="F239" s="4">
        <v>348.53556400303177</v>
      </c>
      <c r="G239" s="4">
        <v>331.01159535752981</v>
      </c>
      <c r="H239" s="4">
        <v>345.13882834313546</v>
      </c>
      <c r="I239" s="4">
        <v>353.53875155086979</v>
      </c>
      <c r="J239" s="4">
        <v>364.84228563479877</v>
      </c>
      <c r="K239" s="4">
        <v>380.83999292072752</v>
      </c>
      <c r="L239" s="4">
        <v>402.98245404286132</v>
      </c>
      <c r="M239" s="4">
        <v>418.6624183204483</v>
      </c>
      <c r="N239" s="4">
        <v>432.86539284544102</v>
      </c>
      <c r="O239" s="4">
        <v>425.86072456454446</v>
      </c>
      <c r="P239" s="4">
        <v>419.06010150774972</v>
      </c>
      <c r="Q239" s="4">
        <v>417.90655437430411</v>
      </c>
      <c r="R239" s="4">
        <v>430.79049136412789</v>
      </c>
      <c r="S239" s="4">
        <v>426.49702631690269</v>
      </c>
      <c r="T239" s="4">
        <v>458.18334305511735</v>
      </c>
      <c r="U239" s="4">
        <v>484.98613424874742</v>
      </c>
      <c r="V239" s="4">
        <v>484.91983704129376</v>
      </c>
      <c r="W239" s="4">
        <v>500.3522712900467</v>
      </c>
      <c r="X239" s="4">
        <v>523.86231967547621</v>
      </c>
      <c r="Y239" s="4">
        <v>545.39279225529162</v>
      </c>
      <c r="Z239" s="4">
        <v>563.79160377116932</v>
      </c>
      <c r="AA239" s="4">
        <v>591.67840091578557</v>
      </c>
      <c r="AB239" s="4">
        <v>631.16175677169053</v>
      </c>
      <c r="AC239" s="4">
        <v>660.8191540531277</v>
      </c>
      <c r="AD239" s="4">
        <v>696.34987234695734</v>
      </c>
      <c r="AE239" s="4">
        <v>698.37973431297758</v>
      </c>
      <c r="AF239" s="4">
        <v>646.13647431455604</v>
      </c>
      <c r="AG239" s="4">
        <v>636.69999999999993</v>
      </c>
      <c r="AH239" s="4">
        <v>609.89999999999986</v>
      </c>
      <c r="AI239" s="4">
        <v>572.80000000000018</v>
      </c>
      <c r="AJ239" s="4">
        <v>544.29999999999995</v>
      </c>
      <c r="AK239" s="4">
        <v>547.59999999999991</v>
      </c>
    </row>
    <row r="240" spans="1:38">
      <c r="B240" t="s">
        <v>9</v>
      </c>
      <c r="C240" s="4">
        <v>1775.408661948868</v>
      </c>
      <c r="D240" s="4">
        <v>1691.6974808519412</v>
      </c>
      <c r="E240" s="4">
        <v>1656.41916402226</v>
      </c>
      <c r="F240" s="4">
        <v>1664.2793604891476</v>
      </c>
      <c r="G240" s="4">
        <v>1627.2899952980654</v>
      </c>
      <c r="H240" s="4">
        <v>1570.121447094084</v>
      </c>
      <c r="I240" s="4">
        <v>1624.501432871351</v>
      </c>
      <c r="J240" s="4">
        <v>1738.7594925382409</v>
      </c>
      <c r="K240" s="4">
        <v>1818.4288019288324</v>
      </c>
      <c r="L240" s="4">
        <v>1930.6619897868266</v>
      </c>
      <c r="M240" s="4">
        <v>2049.5432937638079</v>
      </c>
      <c r="N240" s="4">
        <v>2097.2429658990386</v>
      </c>
      <c r="O240" s="4">
        <v>2060.3282394969178</v>
      </c>
      <c r="P240" s="4">
        <v>1993.4926414018153</v>
      </c>
      <c r="Q240" s="4">
        <v>2011.1096930380681</v>
      </c>
      <c r="R240" s="4">
        <v>2065.2931930188756</v>
      </c>
      <c r="S240" s="4">
        <v>2140.5694279086442</v>
      </c>
      <c r="T240" s="4">
        <v>2213.8405240277921</v>
      </c>
      <c r="U240" s="4">
        <v>2313.8978569527562</v>
      </c>
      <c r="V240" s="4">
        <v>2447.2966789799771</v>
      </c>
      <c r="W240" s="4">
        <v>2565.0166033686983</v>
      </c>
      <c r="X240" s="4">
        <v>2652.2569378472376</v>
      </c>
      <c r="Y240" s="4">
        <v>2733.2423008559522</v>
      </c>
      <c r="Z240" s="4">
        <v>2840.7516396426772</v>
      </c>
      <c r="AA240" s="4">
        <v>2950.5803892618937</v>
      </c>
      <c r="AB240" s="4">
        <v>3068.6530028822235</v>
      </c>
      <c r="AC240" s="4">
        <v>3210.0900270728721</v>
      </c>
      <c r="AD240" s="4">
        <v>3318.5632633744044</v>
      </c>
      <c r="AE240" s="4">
        <v>3342.3161663392339</v>
      </c>
      <c r="AF240" s="4">
        <v>3152.8049829448164</v>
      </c>
      <c r="AG240" s="4">
        <v>3102.2999999999993</v>
      </c>
      <c r="AH240" s="4">
        <v>3019.7</v>
      </c>
      <c r="AI240" s="4">
        <v>2872.7000000000003</v>
      </c>
      <c r="AJ240" s="4">
        <v>2766.2000000000003</v>
      </c>
      <c r="AK240" s="4">
        <v>2820.4999999999995</v>
      </c>
    </row>
    <row r="241" spans="2:37">
      <c r="B241" t="s">
        <v>10</v>
      </c>
      <c r="C241" s="4">
        <v>982.35653765293205</v>
      </c>
      <c r="D241" s="4">
        <v>949.7813192709217</v>
      </c>
      <c r="E241" s="4">
        <v>911.5270905536305</v>
      </c>
      <c r="F241" s="4">
        <v>917.4292034904505</v>
      </c>
      <c r="G241" s="4">
        <v>890.79159619566133</v>
      </c>
      <c r="H241" s="4">
        <v>898.88458099593777</v>
      </c>
      <c r="I241" s="4">
        <v>932.51153062351091</v>
      </c>
      <c r="J241" s="4">
        <v>996.74352658417195</v>
      </c>
      <c r="K241" s="4">
        <v>1030.235104412491</v>
      </c>
      <c r="L241" s="4">
        <v>1095.3905517657315</v>
      </c>
      <c r="M241" s="4">
        <v>1155.1077962775719</v>
      </c>
      <c r="N241" s="4">
        <v>1173.6269899134461</v>
      </c>
      <c r="O241" s="4">
        <v>1147.1950943852012</v>
      </c>
      <c r="P241" s="4">
        <v>1104.7675524797103</v>
      </c>
      <c r="Q241" s="4">
        <v>1117.6455261286451</v>
      </c>
      <c r="R241" s="4">
        <v>1166.724682001598</v>
      </c>
      <c r="S241" s="4">
        <v>1180.8728322982245</v>
      </c>
      <c r="T241" s="4">
        <v>1243.9693115020764</v>
      </c>
      <c r="U241" s="4">
        <v>1302.3763803404768</v>
      </c>
      <c r="V241" s="4">
        <v>1372.3856784119077</v>
      </c>
      <c r="W241" s="4">
        <v>1453.6823724456463</v>
      </c>
      <c r="X241" s="4">
        <v>1491.5704000110914</v>
      </c>
      <c r="Y241" s="4">
        <v>1570.6904312508598</v>
      </c>
      <c r="Z241" s="4">
        <v>1633.5203905813325</v>
      </c>
      <c r="AA241" s="4">
        <v>1703.8215606667345</v>
      </c>
      <c r="AB241" s="4">
        <v>1783.1690782470776</v>
      </c>
      <c r="AC241" s="4">
        <v>1862.9761074330333</v>
      </c>
      <c r="AD241" s="4">
        <v>1928.03615727291</v>
      </c>
      <c r="AE241" s="4">
        <v>1887.1327263184164</v>
      </c>
      <c r="AF241" s="4">
        <v>1694.0740315686503</v>
      </c>
      <c r="AG241" s="4">
        <v>1648.4999999999995</v>
      </c>
      <c r="AH241" s="4">
        <v>1589.5</v>
      </c>
      <c r="AI241" s="4">
        <v>1511.7000000000003</v>
      </c>
      <c r="AJ241" s="4">
        <v>1466.2000000000003</v>
      </c>
      <c r="AK241" s="4">
        <v>1483.2999999999997</v>
      </c>
    </row>
    <row r="242" spans="2:37">
      <c r="B242" t="s">
        <v>11</v>
      </c>
      <c r="C242" s="4">
        <v>188.91688957052111</v>
      </c>
      <c r="D242" s="4">
        <v>181.7009483138315</v>
      </c>
      <c r="E242" s="4">
        <v>179.3559571239434</v>
      </c>
      <c r="F242" s="4">
        <v>185.15033695879447</v>
      </c>
      <c r="G242" s="4">
        <v>177.92284871814479</v>
      </c>
      <c r="H242" s="4">
        <v>178.17705794194319</v>
      </c>
      <c r="I242" s="4">
        <v>190.75245114710611</v>
      </c>
      <c r="J242" s="4">
        <v>198.82103975455775</v>
      </c>
      <c r="K242" s="4">
        <v>210.92020623235356</v>
      </c>
      <c r="L242" s="4">
        <v>221.11736631037647</v>
      </c>
      <c r="M242" s="4">
        <v>232.3746004896675</v>
      </c>
      <c r="N242" s="4">
        <v>237.3563723205377</v>
      </c>
      <c r="O242" s="4">
        <v>237.46483534362255</v>
      </c>
      <c r="P242" s="4">
        <v>231.6869059252609</v>
      </c>
      <c r="Q242" s="4">
        <v>229.0648412749224</v>
      </c>
      <c r="R242" s="4">
        <v>233.77898366798524</v>
      </c>
      <c r="S242" s="4">
        <v>225.61307162012537</v>
      </c>
      <c r="T242" s="4">
        <v>229.990224790892</v>
      </c>
      <c r="U242" s="4">
        <v>238.25579322920331</v>
      </c>
      <c r="V242" s="4">
        <v>249.88393984307015</v>
      </c>
      <c r="W242" s="4">
        <v>254.36806637420827</v>
      </c>
      <c r="X242" s="4">
        <v>260.76174904985169</v>
      </c>
      <c r="Y242" s="4">
        <v>268.29104466930886</v>
      </c>
      <c r="Z242" s="4">
        <v>280.15158668206146</v>
      </c>
      <c r="AA242" s="4">
        <v>289.0042777184093</v>
      </c>
      <c r="AB242" s="4">
        <v>302.26211864330708</v>
      </c>
      <c r="AC242" s="4">
        <v>312.62161011923058</v>
      </c>
      <c r="AD242" s="4">
        <v>325.11389424135854</v>
      </c>
      <c r="AE242" s="4">
        <v>327.22224709676294</v>
      </c>
      <c r="AF242" s="4">
        <v>309.26435638181152</v>
      </c>
      <c r="AG242" s="4">
        <v>307.49999999999994</v>
      </c>
      <c r="AH242" s="4">
        <v>296.10000000000002</v>
      </c>
      <c r="AI242" s="4">
        <v>280.00000000000006</v>
      </c>
      <c r="AJ242" s="4">
        <v>273</v>
      </c>
      <c r="AK242" s="4">
        <v>278.29999999999995</v>
      </c>
    </row>
    <row r="243" spans="2:37">
      <c r="B243" t="s">
        <v>12</v>
      </c>
      <c r="C243" s="4">
        <v>589.70616039018296</v>
      </c>
      <c r="D243" s="4">
        <v>576.49585630598438</v>
      </c>
      <c r="E243" s="4">
        <v>569.82267298079125</v>
      </c>
      <c r="F243" s="4">
        <v>557.98072489567551</v>
      </c>
      <c r="G243" s="4">
        <v>556.67633017432195</v>
      </c>
      <c r="H243" s="4">
        <v>542.54488025560966</v>
      </c>
      <c r="I243" s="4">
        <v>542.01915936578621</v>
      </c>
      <c r="J243" s="4">
        <v>578.89658493937384</v>
      </c>
      <c r="K243" s="4">
        <v>609.61147940825401</v>
      </c>
      <c r="L243" s="4">
        <v>647.02655316107791</v>
      </c>
      <c r="M243" s="4">
        <v>679.06192230120791</v>
      </c>
      <c r="N243" s="4">
        <v>694.69240289535207</v>
      </c>
      <c r="O243" s="4">
        <v>676.99641731437566</v>
      </c>
      <c r="P243" s="4">
        <v>661.7658874099177</v>
      </c>
      <c r="Q243" s="4">
        <v>664.79120737974813</v>
      </c>
      <c r="R243" s="4">
        <v>683.82059490791687</v>
      </c>
      <c r="S243" s="4">
        <v>670.75687448567953</v>
      </c>
      <c r="T243" s="4">
        <v>701.14296421543622</v>
      </c>
      <c r="U243" s="4">
        <v>731.87541226584835</v>
      </c>
      <c r="V243" s="4">
        <v>756.85085023569104</v>
      </c>
      <c r="W243" s="4">
        <v>795.27381172619209</v>
      </c>
      <c r="X243" s="4">
        <v>815.5999243025941</v>
      </c>
      <c r="Y243" s="4">
        <v>836.69723822727678</v>
      </c>
      <c r="Z243" s="4">
        <v>862.43843475635538</v>
      </c>
      <c r="AA243" s="4">
        <v>886.0410960025763</v>
      </c>
      <c r="AB243" s="4">
        <v>925.92793160541157</v>
      </c>
      <c r="AC243" s="4">
        <v>963.9570047699724</v>
      </c>
      <c r="AD243" s="4">
        <v>1011.087379223197</v>
      </c>
      <c r="AE243" s="4">
        <v>1011.5757980539831</v>
      </c>
      <c r="AF243" s="4">
        <v>955.07521967673756</v>
      </c>
      <c r="AG243" s="4">
        <v>937.39999999999975</v>
      </c>
      <c r="AH243" s="4">
        <v>909.2</v>
      </c>
      <c r="AI243" s="4">
        <v>863.00000000000023</v>
      </c>
      <c r="AJ243" s="4">
        <v>834.59999999999991</v>
      </c>
      <c r="AK243" s="4">
        <v>835.29999999999984</v>
      </c>
    </row>
    <row r="244" spans="2:37">
      <c r="B244" t="s">
        <v>13</v>
      </c>
      <c r="C244" s="4">
        <v>1437.9986894090252</v>
      </c>
      <c r="D244" s="4">
        <v>1409.4157256022422</v>
      </c>
      <c r="E244" s="4">
        <v>1437.0429763151512</v>
      </c>
      <c r="F244" s="4">
        <v>1443.1706587201872</v>
      </c>
      <c r="G244" s="4">
        <v>1390.925793368086</v>
      </c>
      <c r="H244" s="4">
        <v>1405.2092381817397</v>
      </c>
      <c r="I244" s="4">
        <v>1498.0530195116862</v>
      </c>
      <c r="J244" s="4">
        <v>1566.3940918533235</v>
      </c>
      <c r="K244" s="4">
        <v>1623.0535381749364</v>
      </c>
      <c r="L244" s="4">
        <v>1736.2432490250549</v>
      </c>
      <c r="M244" s="4">
        <v>1839.5596679899932</v>
      </c>
      <c r="N244" s="4">
        <v>1892.6944799176547</v>
      </c>
      <c r="O244" s="4">
        <v>1904.2744390848095</v>
      </c>
      <c r="P244" s="4">
        <v>1895.3843224035306</v>
      </c>
      <c r="Q244" s="4">
        <v>1871.23706431146</v>
      </c>
      <c r="R244" s="4">
        <v>1902.7746005214362</v>
      </c>
      <c r="S244" s="4">
        <v>1919.0202970443966</v>
      </c>
      <c r="T244" s="4">
        <v>1993.1555308293705</v>
      </c>
      <c r="U244" s="4">
        <v>2099.686830181141</v>
      </c>
      <c r="V244" s="4">
        <v>2255.5870454558612</v>
      </c>
      <c r="W244" s="4">
        <v>2402.0470939499937</v>
      </c>
      <c r="X244" s="4">
        <v>2501.6914291510739</v>
      </c>
      <c r="Y244" s="4">
        <v>2611.0206493863338</v>
      </c>
      <c r="Z244" s="4">
        <v>2694.0984245570553</v>
      </c>
      <c r="AA244" s="4">
        <v>2807.351385652873</v>
      </c>
      <c r="AB244" s="4">
        <v>2923.3644541369731</v>
      </c>
      <c r="AC244" s="4">
        <v>3063.2815265409354</v>
      </c>
      <c r="AD244" s="4">
        <v>3143.3186003403575</v>
      </c>
      <c r="AE244" s="4">
        <v>3162.1050615326712</v>
      </c>
      <c r="AF244" s="4">
        <v>3028.1128723815486</v>
      </c>
      <c r="AG244" s="4">
        <v>2964.9999999999995</v>
      </c>
      <c r="AH244" s="4">
        <v>2924.0999999999995</v>
      </c>
      <c r="AI244" s="4">
        <v>2812.9000000000005</v>
      </c>
      <c r="AJ244" s="4">
        <v>2743.3999999999996</v>
      </c>
      <c r="AK244" s="4">
        <v>2772.3999999999992</v>
      </c>
    </row>
    <row r="245" spans="2:37">
      <c r="B245" t="s">
        <v>14</v>
      </c>
      <c r="C245" s="4">
        <v>228.67195589280223</v>
      </c>
      <c r="D245" s="4">
        <v>223.0052008464958</v>
      </c>
      <c r="E245" s="4">
        <v>224.40221898242564</v>
      </c>
      <c r="F245" s="4">
        <v>227.1775245043591</v>
      </c>
      <c r="G245" s="4">
        <v>228.10034824622954</v>
      </c>
      <c r="H245" s="4">
        <v>230.79677866618113</v>
      </c>
      <c r="I245" s="4">
        <v>240.3784341456477</v>
      </c>
      <c r="J245" s="4">
        <v>243.9008794766884</v>
      </c>
      <c r="K245" s="4">
        <v>262.39786635382762</v>
      </c>
      <c r="L245" s="4">
        <v>279.82924205112698</v>
      </c>
      <c r="M245" s="4">
        <v>296.50306571962642</v>
      </c>
      <c r="N245" s="4">
        <v>303.33114640907957</v>
      </c>
      <c r="O245" s="4">
        <v>296.05137403715344</v>
      </c>
      <c r="P245" s="4">
        <v>284.38675579772467</v>
      </c>
      <c r="Q245" s="4">
        <v>288.1779726047659</v>
      </c>
      <c r="R245" s="4">
        <v>290.07900364054689</v>
      </c>
      <c r="S245" s="4">
        <v>292.50545793787398</v>
      </c>
      <c r="T245" s="4">
        <v>327.55812240497323</v>
      </c>
      <c r="U245" s="4">
        <v>351.98079627165055</v>
      </c>
      <c r="V245" s="4">
        <v>371.74749501615946</v>
      </c>
      <c r="W245" s="4">
        <v>392.98508112876414</v>
      </c>
      <c r="X245" s="4">
        <v>409.98892053718293</v>
      </c>
      <c r="Y245" s="4">
        <v>433.14172898388881</v>
      </c>
      <c r="Z245" s="4">
        <v>455.44526784248529</v>
      </c>
      <c r="AA245" s="4">
        <v>480.93340014156405</v>
      </c>
      <c r="AB245" s="4">
        <v>502.62240154194586</v>
      </c>
      <c r="AC245" s="4">
        <v>525.44811546908772</v>
      </c>
      <c r="AD245" s="4">
        <v>550.42883097211507</v>
      </c>
      <c r="AE245" s="4">
        <v>548.93138377693788</v>
      </c>
      <c r="AF245" s="4">
        <v>510.30208712481664</v>
      </c>
      <c r="AG245" s="4">
        <v>509.99999999999994</v>
      </c>
      <c r="AH245" s="4">
        <v>489.1</v>
      </c>
      <c r="AI245" s="4">
        <v>465.40000000000015</v>
      </c>
      <c r="AJ245" s="4">
        <v>454.20000000000005</v>
      </c>
      <c r="AK245" s="4">
        <v>464.09999999999997</v>
      </c>
    </row>
    <row r="246" spans="2:37">
      <c r="B246" t="s">
        <v>15</v>
      </c>
      <c r="C246" s="4">
        <v>157.27870324299707</v>
      </c>
      <c r="D246" s="4">
        <v>152.1884467766954</v>
      </c>
      <c r="E246" s="4">
        <v>150.86816986178513</v>
      </c>
      <c r="F246" s="4">
        <v>144.17874432445279</v>
      </c>
      <c r="G246" s="4">
        <v>142.56471422036887</v>
      </c>
      <c r="H246" s="4">
        <v>141.31921562347998</v>
      </c>
      <c r="I246" s="4">
        <v>147.47769155985938</v>
      </c>
      <c r="J246" s="4">
        <v>155.78363944456999</v>
      </c>
      <c r="K246" s="4">
        <v>165.30236576655818</v>
      </c>
      <c r="L246" s="4">
        <v>176.14797627181017</v>
      </c>
      <c r="M246" s="4">
        <v>182.59323668890377</v>
      </c>
      <c r="N246" s="4">
        <v>191.72107750346203</v>
      </c>
      <c r="O246" s="4">
        <v>184.7794670715563</v>
      </c>
      <c r="P246" s="4">
        <v>179.16379569044844</v>
      </c>
      <c r="Q246" s="4">
        <v>180.27024289482875</v>
      </c>
      <c r="R246" s="4">
        <v>186.01201862661486</v>
      </c>
      <c r="S246" s="4">
        <v>185.38622305611395</v>
      </c>
      <c r="T246" s="4">
        <v>198.86991855871565</v>
      </c>
      <c r="U246" s="4">
        <v>208.34754249860825</v>
      </c>
      <c r="V246" s="4">
        <v>215.73326787162102</v>
      </c>
      <c r="W246" s="4">
        <v>224.82532984118967</v>
      </c>
      <c r="X246" s="4">
        <v>231.84225201494672</v>
      </c>
      <c r="Y246" s="4">
        <v>239.02811002257917</v>
      </c>
      <c r="Z246" s="4">
        <v>247.2795758121791</v>
      </c>
      <c r="AA246" s="4">
        <v>253.50390995644256</v>
      </c>
      <c r="AB246" s="4">
        <v>264.60325820477078</v>
      </c>
      <c r="AC246" s="4">
        <v>270.72940406588106</v>
      </c>
      <c r="AD246" s="4">
        <v>282.38456796050298</v>
      </c>
      <c r="AE246" s="4">
        <v>285.86369777775985</v>
      </c>
      <c r="AF246" s="4">
        <v>267.25118505614176</v>
      </c>
      <c r="AG246" s="4">
        <v>265.49999999999994</v>
      </c>
      <c r="AH246" s="4">
        <v>261.10000000000002</v>
      </c>
      <c r="AI246" s="4">
        <v>247.00000000000006</v>
      </c>
      <c r="AJ246" s="4">
        <v>238.90000000000003</v>
      </c>
      <c r="AK246" s="4">
        <v>242.59999999999997</v>
      </c>
    </row>
    <row r="247" spans="2:37">
      <c r="B247" t="s">
        <v>16</v>
      </c>
      <c r="C247" s="4">
        <v>677.8797191398719</v>
      </c>
      <c r="D247" s="4">
        <v>660.36360025420231</v>
      </c>
      <c r="E247" s="4">
        <v>662.02586069167467</v>
      </c>
      <c r="F247" s="4">
        <v>641.83619873579346</v>
      </c>
      <c r="G247" s="4">
        <v>618.45595188846823</v>
      </c>
      <c r="H247" s="4">
        <v>606.45180500276524</v>
      </c>
      <c r="I247" s="4">
        <v>614.55352971201739</v>
      </c>
      <c r="J247" s="4">
        <v>610.428924187333</v>
      </c>
      <c r="K247" s="4">
        <v>620.55175542723521</v>
      </c>
      <c r="L247" s="4">
        <v>650.2853442170649</v>
      </c>
      <c r="M247" s="4">
        <v>666.38460854109417</v>
      </c>
      <c r="N247" s="4">
        <v>688.40279595835682</v>
      </c>
      <c r="O247" s="4">
        <v>662.7145542843424</v>
      </c>
      <c r="P247" s="4">
        <v>642.15274512222561</v>
      </c>
      <c r="Q247" s="4">
        <v>628.01715204821812</v>
      </c>
      <c r="R247" s="4">
        <v>642.41954346021396</v>
      </c>
      <c r="S247" s="4">
        <v>650.68425461132449</v>
      </c>
      <c r="T247" s="4">
        <v>680.30319603598184</v>
      </c>
      <c r="U247" s="4">
        <v>717.6887777538459</v>
      </c>
      <c r="V247" s="4">
        <v>752.81788226028198</v>
      </c>
      <c r="W247" s="4">
        <v>784.70723523635127</v>
      </c>
      <c r="X247" s="4">
        <v>817.42727418823256</v>
      </c>
      <c r="Y247" s="4">
        <v>842.56959642021616</v>
      </c>
      <c r="Z247" s="4">
        <v>872.41857316748849</v>
      </c>
      <c r="AA247" s="4">
        <v>883.32782230310784</v>
      </c>
      <c r="AB247" s="4">
        <v>919.46147601779273</v>
      </c>
      <c r="AC247" s="4">
        <v>947.90578569636921</v>
      </c>
      <c r="AD247" s="4">
        <v>975.07032775399887</v>
      </c>
      <c r="AE247" s="4">
        <v>992.68305130504939</v>
      </c>
      <c r="AF247" s="4">
        <v>941.83492012797376</v>
      </c>
      <c r="AG247" s="4">
        <v>932.89999999999986</v>
      </c>
      <c r="AH247" s="4">
        <v>905.9</v>
      </c>
      <c r="AI247" s="4">
        <v>877.60000000000025</v>
      </c>
      <c r="AJ247" s="4">
        <v>845.2</v>
      </c>
      <c r="AK247" s="4">
        <v>851.39999999999986</v>
      </c>
    </row>
    <row r="248" spans="2:37">
      <c r="B248" t="s">
        <v>17</v>
      </c>
      <c r="C248" s="4">
        <v>70.349312547623214</v>
      </c>
      <c r="D248" s="4">
        <v>68.268743867821783</v>
      </c>
      <c r="E248" s="4">
        <v>70.829695197379891</v>
      </c>
      <c r="F248" s="4">
        <v>68.958064197054682</v>
      </c>
      <c r="G248" s="4">
        <v>66.523282921874141</v>
      </c>
      <c r="H248" s="4">
        <v>69.254400225904931</v>
      </c>
      <c r="I248" s="4">
        <v>71.863779634933223</v>
      </c>
      <c r="J248" s="4">
        <v>73.919657349001781</v>
      </c>
      <c r="K248" s="4">
        <v>77.669589001701027</v>
      </c>
      <c r="L248" s="4">
        <v>82.353009830642222</v>
      </c>
      <c r="M248" s="4">
        <v>84.373835143597702</v>
      </c>
      <c r="N248" s="4">
        <v>86.38495314322121</v>
      </c>
      <c r="O248" s="4">
        <v>83.146224677146307</v>
      </c>
      <c r="P248" s="4">
        <v>81.573882207511801</v>
      </c>
      <c r="Q248" s="4">
        <v>83.183393764477756</v>
      </c>
      <c r="R248" s="4">
        <v>85.441230671704247</v>
      </c>
      <c r="S248" s="4">
        <v>83.531208503189859</v>
      </c>
      <c r="T248" s="4">
        <v>91.594543616081268</v>
      </c>
      <c r="U248" s="4">
        <v>93.670405946035231</v>
      </c>
      <c r="V248" s="4">
        <v>97.132916205594796</v>
      </c>
      <c r="W248" s="4">
        <v>100.05508921274063</v>
      </c>
      <c r="X248" s="4">
        <v>101.96199618597674</v>
      </c>
      <c r="Y248" s="4">
        <v>106.54946887905892</v>
      </c>
      <c r="Z248" s="4">
        <v>109.79632356603865</v>
      </c>
      <c r="AA248" s="4">
        <v>115.25639995160462</v>
      </c>
      <c r="AB248" s="4">
        <v>116.82455099809717</v>
      </c>
      <c r="AC248" s="4">
        <v>121.21035659439482</v>
      </c>
      <c r="AD248" s="4">
        <v>124.0947384954188</v>
      </c>
      <c r="AE248" s="4">
        <v>123.99697450203399</v>
      </c>
      <c r="AF248" s="4">
        <v>116.23811008838526</v>
      </c>
      <c r="AG248" s="4">
        <v>116.99999999999996</v>
      </c>
      <c r="AH248" s="4">
        <v>114.60000000000001</v>
      </c>
      <c r="AI248" s="4">
        <v>109.00000000000003</v>
      </c>
      <c r="AJ248" s="4">
        <v>105.10000000000001</v>
      </c>
      <c r="AK248" s="4">
        <v>107.89999999999998</v>
      </c>
    </row>
    <row r="249" spans="2:37">
      <c r="B249" t="s">
        <v>47</v>
      </c>
      <c r="C249" s="4">
        <v>28.289666858238782</v>
      </c>
      <c r="D249" s="4">
        <v>28.404797163912221</v>
      </c>
      <c r="E249" s="4">
        <v>28.988515999723312</v>
      </c>
      <c r="F249" s="4">
        <v>28.636515722036506</v>
      </c>
      <c r="G249" s="4">
        <v>29.652222714199276</v>
      </c>
      <c r="H249" s="4">
        <v>25.366674977148264</v>
      </c>
      <c r="I249" s="4">
        <v>25.577777475237479</v>
      </c>
      <c r="J249" s="4">
        <v>27.2268447294833</v>
      </c>
      <c r="K249" s="4">
        <v>31.816112747905816</v>
      </c>
      <c r="L249" s="4">
        <v>31.678387556085966</v>
      </c>
      <c r="M249" s="4">
        <v>33.456790547288804</v>
      </c>
      <c r="N249" s="4">
        <v>33.613675628600539</v>
      </c>
      <c r="O249" s="4">
        <v>33.835207874547848</v>
      </c>
      <c r="P249" s="4">
        <v>34.06475832690721</v>
      </c>
      <c r="Q249" s="4">
        <v>35.176892513972057</v>
      </c>
      <c r="R249" s="4">
        <v>36.436892853111985</v>
      </c>
      <c r="S249" s="4">
        <v>35.334325223415988</v>
      </c>
      <c r="T249" s="4">
        <v>38.12129455525659</v>
      </c>
      <c r="U249" s="4">
        <v>38.813345381296671</v>
      </c>
      <c r="V249" s="4">
        <v>38.360297381520489</v>
      </c>
      <c r="W249" s="4">
        <v>42.160484561508198</v>
      </c>
      <c r="X249" s="4">
        <v>42.118011174864002</v>
      </c>
      <c r="Y249" s="4">
        <v>41.877531588358217</v>
      </c>
      <c r="Z249" s="4">
        <v>43.700810615703027</v>
      </c>
      <c r="AA249" s="4">
        <v>44.957614185351858</v>
      </c>
      <c r="AB249" s="4">
        <v>47.435273265846071</v>
      </c>
      <c r="AC249" s="4">
        <v>49.303623172302153</v>
      </c>
      <c r="AD249" s="4">
        <v>49.511340140558808</v>
      </c>
      <c r="AE249" s="4">
        <v>51.245597714331147</v>
      </c>
      <c r="AF249" s="4">
        <v>50.649079710068349</v>
      </c>
      <c r="AG249" s="4">
        <v>50.699999999999982</v>
      </c>
      <c r="AH249" s="4">
        <v>50.3</v>
      </c>
      <c r="AI249" s="4">
        <v>49.100000000000016</v>
      </c>
      <c r="AJ249" s="4">
        <v>48.3</v>
      </c>
      <c r="AK249" s="4">
        <v>48.699999999999989</v>
      </c>
    </row>
    <row r="250" spans="2:37">
      <c r="B250" t="s">
        <v>48</v>
      </c>
      <c r="C250" s="4">
        <v>4.8233135130893876</v>
      </c>
      <c r="D250" s="4">
        <v>5.5671602011503172</v>
      </c>
      <c r="E250" s="4">
        <v>5.3367753645013378</v>
      </c>
      <c r="F250" s="4">
        <v>5.6475492180958744</v>
      </c>
      <c r="G250" s="4">
        <v>5.6016307322585748</v>
      </c>
      <c r="H250" s="4">
        <v>6.6151514624100374</v>
      </c>
      <c r="I250" s="4">
        <v>6.9212866068563015</v>
      </c>
      <c r="J250" s="4">
        <v>6.6880879661159884</v>
      </c>
      <c r="K250" s="4">
        <v>7.2774364986373747</v>
      </c>
      <c r="L250" s="4">
        <v>7.2329430014587546</v>
      </c>
      <c r="M250" s="4">
        <v>7.0840780742595468</v>
      </c>
      <c r="N250" s="4">
        <v>7.1440723599483436</v>
      </c>
      <c r="O250" s="4">
        <v>7.0844520891033911</v>
      </c>
      <c r="P250" s="4">
        <v>7.3219260524708005</v>
      </c>
      <c r="Q250" s="4">
        <v>7.4563058256221142</v>
      </c>
      <c r="R250" s="4">
        <v>7.6827895507801696</v>
      </c>
      <c r="S250" s="4">
        <v>7.6862571801006645</v>
      </c>
      <c r="T250" s="4">
        <v>7.5995596229801032</v>
      </c>
      <c r="U250" s="4">
        <v>7.252244975345322</v>
      </c>
      <c r="V250" s="4">
        <v>6.9839476942347751</v>
      </c>
      <c r="W250" s="4">
        <v>7.3725780142758346</v>
      </c>
      <c r="X250" s="4">
        <v>7.6883927628658064</v>
      </c>
      <c r="Y250" s="4">
        <v>8.4155631346880071</v>
      </c>
      <c r="Z250" s="4">
        <v>8.7397680227868904</v>
      </c>
      <c r="AA250" s="4">
        <v>8.7668831044451867</v>
      </c>
      <c r="AB250" s="4">
        <v>9.4022561220101402</v>
      </c>
      <c r="AC250" s="4">
        <v>10.343026831687817</v>
      </c>
      <c r="AD250" s="4">
        <v>9.7662217470223087</v>
      </c>
      <c r="AE250" s="4">
        <v>10.82662111694937</v>
      </c>
      <c r="AF250" s="4">
        <v>10.677297673630905</v>
      </c>
      <c r="AG250" s="4">
        <v>10.900000000001453</v>
      </c>
      <c r="AH250" s="4">
        <v>12.900000000001455</v>
      </c>
      <c r="AI250" s="4">
        <v>12.59999999999491</v>
      </c>
      <c r="AJ250" s="4">
        <v>12.299999999999272</v>
      </c>
      <c r="AK250" s="4">
        <v>12.30000000000109</v>
      </c>
    </row>
    <row r="251" spans="2:37">
      <c r="B251" t="s">
        <v>49</v>
      </c>
      <c r="C251" s="36">
        <v>9643.5050321007584</v>
      </c>
      <c r="D251" s="36">
        <v>9382.8814413248201</v>
      </c>
      <c r="E251" s="36">
        <v>9349.265183219497</v>
      </c>
      <c r="F251" s="36">
        <v>9300.1054032654356</v>
      </c>
      <c r="G251" s="36">
        <v>9027.6770650085728</v>
      </c>
      <c r="H251" s="36">
        <v>8996.3121186265362</v>
      </c>
      <c r="I251" s="36">
        <v>9316.2891441143747</v>
      </c>
      <c r="J251" s="36">
        <v>9801.5573054944271</v>
      </c>
      <c r="K251" s="36">
        <v>10240.850057623993</v>
      </c>
      <c r="L251" s="36">
        <v>10835.267427219447</v>
      </c>
      <c r="M251" s="36">
        <v>11384.24866913322</v>
      </c>
      <c r="N251" s="36">
        <v>11661.344460419834</v>
      </c>
      <c r="O251" s="36">
        <v>11439.644806686516</v>
      </c>
      <c r="P251" s="36">
        <v>11153.539840446025</v>
      </c>
      <c r="Q251" s="36">
        <v>11142.22801936362</v>
      </c>
      <c r="R251" s="36">
        <v>11424.49230847883</v>
      </c>
      <c r="S251" s="36">
        <v>11627.513738612783</v>
      </c>
      <c r="T251" s="36">
        <v>12165.30229030501</v>
      </c>
      <c r="U251" s="36">
        <v>12737.997777200815</v>
      </c>
      <c r="V251" s="36">
        <v>13406.083182767235</v>
      </c>
      <c r="W251" s="36">
        <v>14133.862810955903</v>
      </c>
      <c r="X251" s="36">
        <v>14638.679163157723</v>
      </c>
      <c r="Y251" s="36">
        <v>15103.883672040938</v>
      </c>
      <c r="Z251" s="36">
        <v>15701.252237778559</v>
      </c>
      <c r="AA251" s="36">
        <v>16298.685124464901</v>
      </c>
      <c r="AB251" s="36">
        <v>17074.738622435256</v>
      </c>
      <c r="AC251" s="36">
        <v>17850.326012489571</v>
      </c>
      <c r="AD251" s="36">
        <v>18513.601960644613</v>
      </c>
      <c r="AE251" s="36">
        <v>18500.438001448932</v>
      </c>
      <c r="AF251" s="36">
        <v>17355.453566789289</v>
      </c>
      <c r="AG251" s="36">
        <v>17048.399999999998</v>
      </c>
      <c r="AH251" s="36">
        <v>16598.400000000001</v>
      </c>
      <c r="AI251" s="36">
        <v>15816.999999999998</v>
      </c>
      <c r="AJ251" s="36">
        <v>15299</v>
      </c>
      <c r="AK251" s="36">
        <v>15497.699999999999</v>
      </c>
    </row>
    <row r="252" spans="2:37"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</row>
    <row r="253" spans="2:37"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</row>
    <row r="255" spans="2:37">
      <c r="B255" s="8" t="s">
        <v>209</v>
      </c>
    </row>
    <row r="256" spans="2:37">
      <c r="B256" t="s">
        <v>244</v>
      </c>
    </row>
    <row r="257" spans="2:37">
      <c r="B257" t="s">
        <v>32</v>
      </c>
    </row>
    <row r="259" spans="2:37">
      <c r="C259" s="3">
        <v>1980</v>
      </c>
      <c r="D259" s="3">
        <v>1981</v>
      </c>
      <c r="E259" s="3">
        <v>1982</v>
      </c>
      <c r="F259" s="3">
        <v>1983</v>
      </c>
      <c r="G259" s="3">
        <v>1984</v>
      </c>
      <c r="H259" s="3">
        <v>1985</v>
      </c>
      <c r="I259" s="3">
        <v>1986</v>
      </c>
      <c r="J259" s="3">
        <v>1987</v>
      </c>
      <c r="K259" s="3">
        <v>1988</v>
      </c>
      <c r="L259" s="3">
        <v>1989</v>
      </c>
      <c r="M259" s="3">
        <v>1990</v>
      </c>
      <c r="N259" s="3">
        <v>1991</v>
      </c>
      <c r="O259" s="3">
        <v>1992</v>
      </c>
      <c r="P259" s="3">
        <v>1993</v>
      </c>
      <c r="Q259" s="3">
        <v>1994</v>
      </c>
      <c r="R259" s="3">
        <v>1995</v>
      </c>
      <c r="S259" s="3" t="s">
        <v>42</v>
      </c>
      <c r="T259" s="3" t="s">
        <v>43</v>
      </c>
      <c r="U259" s="3" t="s">
        <v>44</v>
      </c>
      <c r="V259" s="3" t="s">
        <v>45</v>
      </c>
      <c r="W259" s="3" t="s">
        <v>46</v>
      </c>
      <c r="X259" s="3">
        <v>2001</v>
      </c>
      <c r="Y259" s="3">
        <v>2002</v>
      </c>
      <c r="Z259" s="3">
        <v>2003</v>
      </c>
      <c r="AA259" s="3">
        <v>2004</v>
      </c>
      <c r="AB259" s="9">
        <v>2005</v>
      </c>
      <c r="AC259" s="9">
        <v>2006</v>
      </c>
      <c r="AD259" s="9">
        <v>2007</v>
      </c>
      <c r="AE259" s="9">
        <v>2008</v>
      </c>
      <c r="AF259" s="9">
        <v>2009</v>
      </c>
      <c r="AG259" s="9">
        <v>2010</v>
      </c>
      <c r="AH259" s="9">
        <v>2011</v>
      </c>
      <c r="AI259" s="9">
        <v>2012</v>
      </c>
      <c r="AJ259" s="9">
        <v>2013</v>
      </c>
      <c r="AK259" s="9">
        <v>2014</v>
      </c>
    </row>
    <row r="260" spans="2:37">
      <c r="B260" t="s">
        <v>1</v>
      </c>
      <c r="C260" s="4">
        <v>1403.3919556625249</v>
      </c>
      <c r="D260" s="4">
        <v>1389.4777700834525</v>
      </c>
      <c r="E260" s="4">
        <v>1404.4983267151895</v>
      </c>
      <c r="F260" s="4">
        <v>1385.8575811190681</v>
      </c>
      <c r="G260" s="4">
        <v>1284.1622738461529</v>
      </c>
      <c r="H260" s="4">
        <v>1317.6164152301351</v>
      </c>
      <c r="I260" s="4">
        <v>1354.3591437997522</v>
      </c>
      <c r="J260" s="4">
        <v>1435.2622771824767</v>
      </c>
      <c r="K260" s="4">
        <v>1515.9223145652775</v>
      </c>
      <c r="L260" s="4">
        <v>1607.3841392909253</v>
      </c>
      <c r="M260" s="4">
        <v>1695.3296097101841</v>
      </c>
      <c r="N260" s="4">
        <v>1735.4600908218927</v>
      </c>
      <c r="O260" s="4">
        <v>1672.0067919659095</v>
      </c>
      <c r="P260" s="4">
        <v>1594.6647191687732</v>
      </c>
      <c r="Q260" s="4">
        <v>1602.6511699753894</v>
      </c>
      <c r="R260" s="4">
        <v>1633.2115169870874</v>
      </c>
      <c r="S260" s="4">
        <v>1731.2156783761304</v>
      </c>
      <c r="T260" s="4">
        <v>1792.8370100709947</v>
      </c>
      <c r="U260" s="4">
        <v>1860.9259464094955</v>
      </c>
      <c r="V260" s="4">
        <v>1961.9442347449201</v>
      </c>
      <c r="W260" s="4">
        <v>2097.5208226986797</v>
      </c>
      <c r="X260" s="4">
        <v>2189.1148656086389</v>
      </c>
      <c r="Y260" s="4">
        <v>2250.824672992308</v>
      </c>
      <c r="Z260" s="4">
        <v>2365.4317665108811</v>
      </c>
      <c r="AA260" s="4">
        <v>2467.6699031293315</v>
      </c>
      <c r="AB260" s="4">
        <v>2614.7793082665944</v>
      </c>
      <c r="AC260" s="4">
        <v>2760.0008267274475</v>
      </c>
      <c r="AD260" s="4">
        <v>2869.3381815133662</v>
      </c>
      <c r="AE260" s="4">
        <v>2834.6136765801593</v>
      </c>
      <c r="AF260" s="4">
        <v>2656.0124158253907</v>
      </c>
      <c r="AG260" s="4">
        <v>2593.9756948118925</v>
      </c>
      <c r="AH260" s="4">
        <v>2516.1202648714061</v>
      </c>
      <c r="AI260" s="4">
        <v>2361.0461165478823</v>
      </c>
      <c r="AJ260" s="4">
        <v>2291.1834198232118</v>
      </c>
      <c r="AK260" s="4">
        <v>2321.5977058802127</v>
      </c>
    </row>
    <row r="261" spans="2:37">
      <c r="B261" t="s">
        <v>2</v>
      </c>
      <c r="C261" s="4">
        <v>331.20247751013261</v>
      </c>
      <c r="D261" s="4">
        <v>318.17653643175015</v>
      </c>
      <c r="E261" s="4">
        <v>324.08505988075251</v>
      </c>
      <c r="F261" s="4">
        <v>321.7945724576698</v>
      </c>
      <c r="G261" s="4">
        <v>303.82599304330904</v>
      </c>
      <c r="H261" s="4">
        <v>297.55660796131315</v>
      </c>
      <c r="I261" s="4">
        <v>310.36226557219743</v>
      </c>
      <c r="J261" s="4">
        <v>332.07175519362806</v>
      </c>
      <c r="K261" s="4">
        <v>344.73376097723889</v>
      </c>
      <c r="L261" s="4">
        <v>361.23378404089777</v>
      </c>
      <c r="M261" s="4">
        <v>379.72865555405627</v>
      </c>
      <c r="N261" s="4">
        <v>388.22594925977637</v>
      </c>
      <c r="O261" s="4">
        <v>377.62949317485459</v>
      </c>
      <c r="P261" s="4">
        <v>374.75504620241793</v>
      </c>
      <c r="Q261" s="4">
        <v>372.48252754833413</v>
      </c>
      <c r="R261" s="4">
        <v>380.58306438350547</v>
      </c>
      <c r="S261" s="4">
        <v>384.68861711582133</v>
      </c>
      <c r="T261" s="4">
        <v>409.23136390239131</v>
      </c>
      <c r="U261" s="4">
        <v>425.56898381914596</v>
      </c>
      <c r="V261" s="4">
        <v>439.48395349983673</v>
      </c>
      <c r="W261" s="4">
        <v>464.40962801507379</v>
      </c>
      <c r="X261" s="4">
        <v>473.47766146884271</v>
      </c>
      <c r="Y261" s="4">
        <v>492.77945312225506</v>
      </c>
      <c r="Z261" s="4">
        <v>506.50858394761877</v>
      </c>
      <c r="AA261" s="4">
        <v>522.11098420005976</v>
      </c>
      <c r="AB261" s="4">
        <v>546.17912009316308</v>
      </c>
      <c r="AC261" s="4">
        <v>567.77802597444463</v>
      </c>
      <c r="AD261" s="4">
        <v>591.68508644794508</v>
      </c>
      <c r="AE261" s="4">
        <v>596.53647015476952</v>
      </c>
      <c r="AF261" s="4">
        <v>559.23215253531225</v>
      </c>
      <c r="AG261" s="4">
        <v>543.03935231088474</v>
      </c>
      <c r="AH261" s="4">
        <v>527.14780596865387</v>
      </c>
      <c r="AI261" s="4">
        <v>505.86585439783119</v>
      </c>
      <c r="AJ261" s="4">
        <v>491.09782152240973</v>
      </c>
      <c r="AK261" s="4">
        <v>494.91671637859008</v>
      </c>
    </row>
    <row r="262" spans="2:37">
      <c r="B262" t="s">
        <v>3</v>
      </c>
      <c r="C262" s="4">
        <v>292.46657458625651</v>
      </c>
      <c r="D262" s="4">
        <v>287.84640878816322</v>
      </c>
      <c r="E262" s="4">
        <v>282.10731693605373</v>
      </c>
      <c r="F262" s="4">
        <v>279.11092311645854</v>
      </c>
      <c r="G262" s="4">
        <v>265.82817633556442</v>
      </c>
      <c r="H262" s="4">
        <v>265.98577031727569</v>
      </c>
      <c r="I262" s="4">
        <v>263.70253441067911</v>
      </c>
      <c r="J262" s="4">
        <v>266.88792526503488</v>
      </c>
      <c r="K262" s="4">
        <v>268.15327852521369</v>
      </c>
      <c r="L262" s="4">
        <v>283.24852909839223</v>
      </c>
      <c r="M262" s="4">
        <v>293.48583787584073</v>
      </c>
      <c r="N262" s="4">
        <v>295.63330802465839</v>
      </c>
      <c r="O262" s="4">
        <v>288.638965077573</v>
      </c>
      <c r="P262" s="4">
        <v>281.0380034960931</v>
      </c>
      <c r="Q262" s="4">
        <v>270.56176011594903</v>
      </c>
      <c r="R262" s="4">
        <v>269.93317083004143</v>
      </c>
      <c r="S262" s="4">
        <v>269.81202583226087</v>
      </c>
      <c r="T262" s="4">
        <v>287.78078696788782</v>
      </c>
      <c r="U262" s="4">
        <v>295.44512861969673</v>
      </c>
      <c r="V262" s="4">
        <v>305.71873443631569</v>
      </c>
      <c r="W262" s="4">
        <v>319.99393030946703</v>
      </c>
      <c r="X262" s="4">
        <v>329.51826105773972</v>
      </c>
      <c r="Y262" s="4">
        <v>332.17275931730774</v>
      </c>
      <c r="Z262" s="4">
        <v>347.0373905776558</v>
      </c>
      <c r="AA262" s="4">
        <v>351.83129660831759</v>
      </c>
      <c r="AB262" s="4">
        <v>367.35096547027058</v>
      </c>
      <c r="AC262" s="4">
        <v>383.70446440261253</v>
      </c>
      <c r="AD262" s="4">
        <v>397.90233985247608</v>
      </c>
      <c r="AE262" s="4">
        <v>402.53355021849796</v>
      </c>
      <c r="AF262" s="4">
        <v>378.03888808559697</v>
      </c>
      <c r="AG262" s="4">
        <v>363.67253144905226</v>
      </c>
      <c r="AH262" s="4">
        <v>359.42133642208398</v>
      </c>
      <c r="AI262" s="4">
        <v>339.5677279073829</v>
      </c>
      <c r="AJ262" s="4">
        <v>326.56291621548786</v>
      </c>
      <c r="AK262" s="4">
        <v>326.29349974462673</v>
      </c>
    </row>
    <row r="263" spans="2:37">
      <c r="B263" t="s">
        <v>4</v>
      </c>
      <c r="C263" s="4">
        <v>185.55453887403786</v>
      </c>
      <c r="D263" s="4">
        <v>183.55190599025624</v>
      </c>
      <c r="E263" s="4">
        <v>186.55584631717116</v>
      </c>
      <c r="F263" s="4">
        <v>184.70147970607081</v>
      </c>
      <c r="G263" s="4">
        <v>191.84375692771951</v>
      </c>
      <c r="H263" s="4">
        <v>197.42319486817362</v>
      </c>
      <c r="I263" s="4">
        <v>198.26373645938827</v>
      </c>
      <c r="J263" s="4">
        <v>200.98249695430408</v>
      </c>
      <c r="K263" s="4">
        <v>216.4823279965139</v>
      </c>
      <c r="L263" s="4">
        <v>228.93241675121661</v>
      </c>
      <c r="M263" s="4">
        <v>236.58563889013186</v>
      </c>
      <c r="N263" s="4">
        <v>242.64491188771885</v>
      </c>
      <c r="O263" s="4">
        <v>234.11844091409526</v>
      </c>
      <c r="P263" s="4">
        <v>229.83469564410484</v>
      </c>
      <c r="Q263" s="4">
        <v>235.89504868111388</v>
      </c>
      <c r="R263" s="4">
        <v>256.55762990045588</v>
      </c>
      <c r="S263" s="4">
        <v>266.31724591331488</v>
      </c>
      <c r="T263" s="4">
        <v>287.08683287532614</v>
      </c>
      <c r="U263" s="4">
        <v>306.90958538725306</v>
      </c>
      <c r="V263" s="4">
        <v>330.19128483874925</v>
      </c>
      <c r="W263" s="4">
        <v>368.86177276539934</v>
      </c>
      <c r="X263" s="4">
        <v>381.96062069746847</v>
      </c>
      <c r="Y263" s="4">
        <v>378.90113546545598</v>
      </c>
      <c r="Z263" s="4">
        <v>392.00238101978778</v>
      </c>
      <c r="AA263" s="4">
        <v>407.77403874778724</v>
      </c>
      <c r="AB263" s="4">
        <v>438.95922781684112</v>
      </c>
      <c r="AC263" s="4">
        <v>462.51073357161994</v>
      </c>
      <c r="AD263" s="4">
        <v>487.65433464455396</v>
      </c>
      <c r="AE263" s="4">
        <v>488.60919501085294</v>
      </c>
      <c r="AF263" s="4">
        <v>460.64195051449906</v>
      </c>
      <c r="AG263" s="4">
        <v>446.55500272057844</v>
      </c>
      <c r="AH263" s="4">
        <v>436.24705863402977</v>
      </c>
      <c r="AI263" s="4">
        <v>423.21822552449765</v>
      </c>
      <c r="AJ263" s="4">
        <v>406.71885528722839</v>
      </c>
      <c r="AK263" s="4">
        <v>418.66610593884138</v>
      </c>
    </row>
    <row r="264" spans="2:37">
      <c r="B264" t="s">
        <v>5</v>
      </c>
      <c r="C264" s="4">
        <v>347.69967586155911</v>
      </c>
      <c r="D264" s="4">
        <v>326.96793988271975</v>
      </c>
      <c r="E264" s="4">
        <v>333.86759491797227</v>
      </c>
      <c r="F264" s="4">
        <v>337.60471016800886</v>
      </c>
      <c r="G264" s="4">
        <v>326.9456641160366</v>
      </c>
      <c r="H264" s="4">
        <v>313.42875336553658</v>
      </c>
      <c r="I264" s="4">
        <v>334.71427612494136</v>
      </c>
      <c r="J264" s="4">
        <v>359.86031164024598</v>
      </c>
      <c r="K264" s="4">
        <v>386.12307120837687</v>
      </c>
      <c r="L264" s="4">
        <v>396.11470365611206</v>
      </c>
      <c r="M264" s="4">
        <v>415.6508988599075</v>
      </c>
      <c r="N264" s="4">
        <v>422.77447345079793</v>
      </c>
      <c r="O264" s="4">
        <v>426.27410713345273</v>
      </c>
      <c r="P264" s="4">
        <v>423.67236557807507</v>
      </c>
      <c r="Q264" s="4">
        <v>435.52697002700222</v>
      </c>
      <c r="R264" s="4">
        <v>444.70807161697275</v>
      </c>
      <c r="S264" s="4">
        <v>457.90526339294382</v>
      </c>
      <c r="T264" s="4">
        <v>483.52503039076521</v>
      </c>
      <c r="U264" s="4">
        <v>521.44267470952252</v>
      </c>
      <c r="V264" s="4">
        <v>581.24748568904374</v>
      </c>
      <c r="W264" s="4">
        <v>615.86389111902963</v>
      </c>
      <c r="X264" s="4">
        <v>639.14722943628328</v>
      </c>
      <c r="Y264" s="4">
        <v>635.90555684195556</v>
      </c>
      <c r="Z264" s="4">
        <v>663.54502770485544</v>
      </c>
      <c r="AA264" s="4">
        <v>697.09839352123834</v>
      </c>
      <c r="AB264" s="4">
        <v>729.22684663131656</v>
      </c>
      <c r="AC264" s="4">
        <v>768.42123473925199</v>
      </c>
      <c r="AD264" s="4">
        <v>804.33773430058454</v>
      </c>
      <c r="AE264" s="4">
        <v>788.09873896650731</v>
      </c>
      <c r="AF264" s="4">
        <v>731.28006118807753</v>
      </c>
      <c r="AG264" s="4">
        <v>718.13823166975794</v>
      </c>
      <c r="AH264" s="4">
        <v>700.3302734812379</v>
      </c>
      <c r="AI264" s="4">
        <v>666.65532380517254</v>
      </c>
      <c r="AJ264" s="4">
        <v>656.80233160051273</v>
      </c>
      <c r="AK264" s="4">
        <v>673.08573666023381</v>
      </c>
    </row>
    <row r="265" spans="2:37">
      <c r="B265" t="s">
        <v>6</v>
      </c>
      <c r="C265" s="4">
        <v>145.83285519957201</v>
      </c>
      <c r="D265" s="4">
        <v>138.39724253631056</v>
      </c>
      <c r="E265" s="4">
        <v>133.72488654490425</v>
      </c>
      <c r="F265" s="4">
        <v>131.65542798255791</v>
      </c>
      <c r="G265" s="4">
        <v>129.8486580196076</v>
      </c>
      <c r="H265" s="4">
        <v>123.93655885901202</v>
      </c>
      <c r="I265" s="4">
        <v>123.60733661643521</v>
      </c>
      <c r="J265" s="4">
        <v>122.99310961487835</v>
      </c>
      <c r="K265" s="4">
        <v>127.28938028899728</v>
      </c>
      <c r="L265" s="4">
        <v>135.05971795960488</v>
      </c>
      <c r="M265" s="4">
        <v>139.60403901192078</v>
      </c>
      <c r="N265" s="4">
        <v>142.67478811751144</v>
      </c>
      <c r="O265" s="4">
        <v>139.62957559568164</v>
      </c>
      <c r="P265" s="4">
        <v>136.7804449565794</v>
      </c>
      <c r="Q265" s="4">
        <v>135.52900346413003</v>
      </c>
      <c r="R265" s="4">
        <v>137.8906046050887</v>
      </c>
      <c r="S265" s="4">
        <v>138.68087746321083</v>
      </c>
      <c r="T265" s="4">
        <v>144.54416406546488</v>
      </c>
      <c r="U265" s="4">
        <v>152.74920865981125</v>
      </c>
      <c r="V265" s="4">
        <v>162.84152859052921</v>
      </c>
      <c r="W265" s="4">
        <v>173.5098589721872</v>
      </c>
      <c r="X265" s="4">
        <v>181.55447296004218</v>
      </c>
      <c r="Y265" s="4">
        <v>189.45544980148244</v>
      </c>
      <c r="Z265" s="4">
        <v>194.66641561081363</v>
      </c>
      <c r="AA265" s="4">
        <v>200.76088974603263</v>
      </c>
      <c r="AB265" s="4">
        <v>211.97787931374248</v>
      </c>
      <c r="AC265" s="4">
        <v>218.65577207668477</v>
      </c>
      <c r="AD265" s="4">
        <v>226.71318955329966</v>
      </c>
      <c r="AE265" s="4">
        <v>229.09478380599484</v>
      </c>
      <c r="AF265" s="4">
        <v>216.90727899757289</v>
      </c>
      <c r="AG265" s="4">
        <v>206.42241498283369</v>
      </c>
      <c r="AH265" s="4">
        <v>201.2329856359685</v>
      </c>
      <c r="AI265" s="4">
        <v>191.74591571832519</v>
      </c>
      <c r="AJ265" s="4">
        <v>186.09687536741956</v>
      </c>
      <c r="AK265" s="4">
        <v>188.44920924989651</v>
      </c>
    </row>
    <row r="266" spans="2:37">
      <c r="B266" t="s">
        <v>7</v>
      </c>
      <c r="C266" s="4">
        <v>571.37978371225097</v>
      </c>
      <c r="D266" s="4">
        <v>566.84260155055256</v>
      </c>
      <c r="E266" s="4">
        <v>570.01337958184945</v>
      </c>
      <c r="F266" s="4">
        <v>555.47313909302113</v>
      </c>
      <c r="G266" s="4">
        <v>542.87033246411181</v>
      </c>
      <c r="H266" s="4">
        <v>537.27537140820141</v>
      </c>
      <c r="I266" s="4">
        <v>556.83171590101506</v>
      </c>
      <c r="J266" s="4">
        <v>586.85520745265092</v>
      </c>
      <c r="K266" s="4">
        <v>610.25185341738131</v>
      </c>
      <c r="L266" s="4">
        <v>633.56281305767664</v>
      </c>
      <c r="M266" s="4">
        <v>652.05533405765277</v>
      </c>
      <c r="N266" s="4">
        <v>670.27703264511854</v>
      </c>
      <c r="O266" s="4">
        <v>664.36285512365919</v>
      </c>
      <c r="P266" s="4">
        <v>661.18393823572751</v>
      </c>
      <c r="Q266" s="4">
        <v>660.01941933159389</v>
      </c>
      <c r="R266" s="4">
        <v>679.88463104529603</v>
      </c>
      <c r="S266" s="4">
        <v>674.3695729258593</v>
      </c>
      <c r="T266" s="4">
        <v>712.16369529429915</v>
      </c>
      <c r="U266" s="4">
        <v>731.44491376612132</v>
      </c>
      <c r="V266" s="4">
        <v>739.08594717255198</v>
      </c>
      <c r="W266" s="4">
        <v>765.20801880225656</v>
      </c>
      <c r="X266" s="4">
        <v>793.71901782645489</v>
      </c>
      <c r="Y266" s="4">
        <v>806.46773977118619</v>
      </c>
      <c r="Z266" s="4">
        <v>834.76978094377307</v>
      </c>
      <c r="AA266" s="4">
        <v>854.60099301130685</v>
      </c>
      <c r="AB266" s="4">
        <v>894.55461127344267</v>
      </c>
      <c r="AC266" s="4">
        <v>929.3611944266903</v>
      </c>
      <c r="AD266" s="4">
        <v>964.61103898653744</v>
      </c>
      <c r="AE266" s="4">
        <v>955.36549071639433</v>
      </c>
      <c r="AF266" s="4">
        <v>910.71334862098502</v>
      </c>
      <c r="AG266" s="4">
        <v>901.60889137318668</v>
      </c>
      <c r="AH266" s="4">
        <v>879.67690143199184</v>
      </c>
      <c r="AI266" s="4">
        <v>837.01450616301793</v>
      </c>
      <c r="AJ266" s="4">
        <v>796.25603224128668</v>
      </c>
      <c r="AK266" s="4">
        <v>801.85133930396694</v>
      </c>
    </row>
    <row r="267" spans="2:37">
      <c r="B267" t="s">
        <v>8</v>
      </c>
      <c r="C267" s="4">
        <v>374.98154441637877</v>
      </c>
      <c r="D267" s="4">
        <v>363.26349367373695</v>
      </c>
      <c r="E267" s="4">
        <v>362.30671785409214</v>
      </c>
      <c r="F267" s="4">
        <v>358.92809467241329</v>
      </c>
      <c r="G267" s="4">
        <v>340.0553606567118</v>
      </c>
      <c r="H267" s="4">
        <v>353.1149427888837</v>
      </c>
      <c r="I267" s="4">
        <v>360.84024938699247</v>
      </c>
      <c r="J267" s="4">
        <v>373.26439915956814</v>
      </c>
      <c r="K267" s="4">
        <v>392.00126160041447</v>
      </c>
      <c r="L267" s="4">
        <v>412.12252358415162</v>
      </c>
      <c r="M267" s="4">
        <v>430.68173758580906</v>
      </c>
      <c r="N267" s="4">
        <v>444.63593847427848</v>
      </c>
      <c r="O267" s="4">
        <v>440.32632693788895</v>
      </c>
      <c r="P267" s="4">
        <v>434.78386146955296</v>
      </c>
      <c r="Q267" s="4">
        <v>432.58127303647967</v>
      </c>
      <c r="R267" s="4">
        <v>445.97021082985896</v>
      </c>
      <c r="S267" s="4">
        <v>445.39648055050827</v>
      </c>
      <c r="T267" s="4">
        <v>479.12117481476292</v>
      </c>
      <c r="U267" s="4">
        <v>508.17024367355185</v>
      </c>
      <c r="V267" s="4">
        <v>510.03687544204462</v>
      </c>
      <c r="W267" s="4">
        <v>530.92657406241847</v>
      </c>
      <c r="X267" s="4">
        <v>555.92844191211987</v>
      </c>
      <c r="Y267" s="4">
        <v>575.29595326738456</v>
      </c>
      <c r="Z267" s="4">
        <v>595.86706666027385</v>
      </c>
      <c r="AA267" s="4">
        <v>620.77360026654469</v>
      </c>
      <c r="AB267" s="4">
        <v>656.65978912321077</v>
      </c>
      <c r="AC267" s="4">
        <v>689.3004234080687</v>
      </c>
      <c r="AD267" s="4">
        <v>727.84614048697688</v>
      </c>
      <c r="AE267" s="4">
        <v>727.98093635340956</v>
      </c>
      <c r="AF267" s="4">
        <v>673.52739246053852</v>
      </c>
      <c r="AG267" s="4">
        <v>660.6584578763584</v>
      </c>
      <c r="AH267" s="4">
        <v>632.69316612352679</v>
      </c>
      <c r="AI267" s="4">
        <v>592.62463771166347</v>
      </c>
      <c r="AJ267" s="4">
        <v>563.71171938588031</v>
      </c>
      <c r="AK267" s="4">
        <v>567.58903431469878</v>
      </c>
    </row>
    <row r="268" spans="2:37">
      <c r="B268" t="s">
        <v>9</v>
      </c>
      <c r="C268" s="4">
        <v>1808.0997849956552</v>
      </c>
      <c r="D268" s="4">
        <v>1723.2562392882369</v>
      </c>
      <c r="E268" s="4">
        <v>1683.0967698618979</v>
      </c>
      <c r="F268" s="4">
        <v>1693.3150154744337</v>
      </c>
      <c r="G268" s="4">
        <v>1653.2232035959046</v>
      </c>
      <c r="H268" s="4">
        <v>1594.1056155180315</v>
      </c>
      <c r="I268" s="4">
        <v>1649.1407390104134</v>
      </c>
      <c r="J268" s="4">
        <v>1765.2823769009021</v>
      </c>
      <c r="K268" s="4">
        <v>1844.9045711504057</v>
      </c>
      <c r="L268" s="4">
        <v>1957.4394995337341</v>
      </c>
      <c r="M268" s="4">
        <v>2075.7090291775517</v>
      </c>
      <c r="N268" s="4">
        <v>2124.2920964967543</v>
      </c>
      <c r="O268" s="4">
        <v>2092.762423125605</v>
      </c>
      <c r="P268" s="4">
        <v>2025.3186874085704</v>
      </c>
      <c r="Q268" s="4">
        <v>2050.9638347724872</v>
      </c>
      <c r="R268" s="4">
        <v>2112.911671494172</v>
      </c>
      <c r="S268" s="4">
        <v>2196.6849988982794</v>
      </c>
      <c r="T268" s="4">
        <v>2269.7586473277911</v>
      </c>
      <c r="U268" s="4">
        <v>2383.0421426209859</v>
      </c>
      <c r="V268" s="4">
        <v>2532.5947277095188</v>
      </c>
      <c r="W268" s="4">
        <v>2674.0834166597083</v>
      </c>
      <c r="X268" s="4">
        <v>2761.2229152621317</v>
      </c>
      <c r="Y268" s="4">
        <v>2840.5744320564731</v>
      </c>
      <c r="Z268" s="4">
        <v>2950.9918543734639</v>
      </c>
      <c r="AA268" s="4">
        <v>3065.8922817123739</v>
      </c>
      <c r="AB268" s="4">
        <v>3207.98091329933</v>
      </c>
      <c r="AC268" s="4">
        <v>3344.0984894776011</v>
      </c>
      <c r="AD268" s="4">
        <v>3453.8221872014183</v>
      </c>
      <c r="AE268" s="4">
        <v>3459.8047627324063</v>
      </c>
      <c r="AF268" s="4">
        <v>3269.531445626169</v>
      </c>
      <c r="AG268" s="4">
        <v>3200.476773170275</v>
      </c>
      <c r="AH268" s="4">
        <v>3128.4061073638254</v>
      </c>
      <c r="AI268" s="4">
        <v>2967.8182959632609</v>
      </c>
      <c r="AJ268" s="4">
        <v>2871.2915621137472</v>
      </c>
      <c r="AK268" s="4">
        <v>2924.8765434450474</v>
      </c>
    </row>
    <row r="269" spans="2:37">
      <c r="B269" t="s">
        <v>10</v>
      </c>
      <c r="C269" s="4">
        <v>1014.2657024873197</v>
      </c>
      <c r="D269" s="4">
        <v>978.25493551504144</v>
      </c>
      <c r="E269" s="4">
        <v>939.87592676236056</v>
      </c>
      <c r="F269" s="4">
        <v>943.1791580939929</v>
      </c>
      <c r="G269" s="4">
        <v>911.40255496338841</v>
      </c>
      <c r="H269" s="4">
        <v>918.05286892628226</v>
      </c>
      <c r="I269" s="4">
        <v>949.26657488564217</v>
      </c>
      <c r="J269" s="4">
        <v>1016.5666199412645</v>
      </c>
      <c r="K269" s="4">
        <v>1053.8071466563717</v>
      </c>
      <c r="L269" s="4">
        <v>1119.4617769812601</v>
      </c>
      <c r="M269" s="4">
        <v>1180.9608887857908</v>
      </c>
      <c r="N269" s="4">
        <v>1195.0590715173983</v>
      </c>
      <c r="O269" s="4">
        <v>1173.016886186663</v>
      </c>
      <c r="P269" s="4">
        <v>1132.7593300246492</v>
      </c>
      <c r="Q269" s="4">
        <v>1151.4098762182034</v>
      </c>
      <c r="R269" s="4">
        <v>1201.7001571702567</v>
      </c>
      <c r="S269" s="4">
        <v>1221.2410460605108</v>
      </c>
      <c r="T269" s="4">
        <v>1288.730162688975</v>
      </c>
      <c r="U269" s="4">
        <v>1353.2836058181579</v>
      </c>
      <c r="V269" s="4">
        <v>1432.7587563160414</v>
      </c>
      <c r="W269" s="4">
        <v>1533.0514555411976</v>
      </c>
      <c r="X269" s="4">
        <v>1571.3724268224598</v>
      </c>
      <c r="Y269" s="4">
        <v>1648.3513453487328</v>
      </c>
      <c r="Z269" s="4">
        <v>1713.7291255952175</v>
      </c>
      <c r="AA269" s="4">
        <v>1789.9982478829247</v>
      </c>
      <c r="AB269" s="4">
        <v>1865.6832044460716</v>
      </c>
      <c r="AC269" s="4">
        <v>1949.0991747185208</v>
      </c>
      <c r="AD269" s="4">
        <v>2009.5519550683284</v>
      </c>
      <c r="AE269" s="4">
        <v>1973.2416745115256</v>
      </c>
      <c r="AF269" s="4">
        <v>1772.5912132568217</v>
      </c>
      <c r="AG269" s="4">
        <v>1723.0837980989174</v>
      </c>
      <c r="AH269" s="4">
        <v>1659.3273959590283</v>
      </c>
      <c r="AI269" s="4">
        <v>1571.9614639416088</v>
      </c>
      <c r="AJ269" s="4">
        <v>1525.7592706011776</v>
      </c>
      <c r="AK269" s="4">
        <v>1544.434451039614</v>
      </c>
    </row>
    <row r="270" spans="2:37">
      <c r="B270" t="s">
        <v>11</v>
      </c>
      <c r="C270" s="4">
        <v>194.50928218708466</v>
      </c>
      <c r="D270" s="4">
        <v>186.97509367281941</v>
      </c>
      <c r="E270" s="4">
        <v>188.56687700263134</v>
      </c>
      <c r="F270" s="4">
        <v>193.10282040171799</v>
      </c>
      <c r="G270" s="4">
        <v>182.17643423501076</v>
      </c>
      <c r="H270" s="4">
        <v>182.41995566305457</v>
      </c>
      <c r="I270" s="4">
        <v>195.34352627278969</v>
      </c>
      <c r="J270" s="4">
        <v>204.12619182281938</v>
      </c>
      <c r="K270" s="4">
        <v>216.96399771417239</v>
      </c>
      <c r="L270" s="4">
        <v>226.58075090932587</v>
      </c>
      <c r="M270" s="4">
        <v>236.93686782660959</v>
      </c>
      <c r="N270" s="4">
        <v>240.64441285821417</v>
      </c>
      <c r="O270" s="4">
        <v>241.59148648286077</v>
      </c>
      <c r="P270" s="4">
        <v>235.7534914118491</v>
      </c>
      <c r="Q270" s="4">
        <v>234.41210774733707</v>
      </c>
      <c r="R270" s="4">
        <v>239.356644305667</v>
      </c>
      <c r="S270" s="4">
        <v>231.76821756501243</v>
      </c>
      <c r="T270" s="4">
        <v>237.06134123511004</v>
      </c>
      <c r="U270" s="4">
        <v>246.13790724073806</v>
      </c>
      <c r="V270" s="4">
        <v>258.96626513494709</v>
      </c>
      <c r="W270" s="4">
        <v>267.42790985393816</v>
      </c>
      <c r="X270" s="4">
        <v>273.46891929710932</v>
      </c>
      <c r="Y270" s="4">
        <v>280.4196972983334</v>
      </c>
      <c r="Z270" s="4">
        <v>290.99600176075671</v>
      </c>
      <c r="AA270" s="4">
        <v>299.6937158421951</v>
      </c>
      <c r="AB270" s="4">
        <v>313.68066099618869</v>
      </c>
      <c r="AC270" s="4">
        <v>324.58148465760041</v>
      </c>
      <c r="AD270" s="4">
        <v>336.35581464435842</v>
      </c>
      <c r="AE270" s="4">
        <v>338.48045013865595</v>
      </c>
      <c r="AF270" s="4">
        <v>322.99205617044299</v>
      </c>
      <c r="AG270" s="4">
        <v>317.08556681221523</v>
      </c>
      <c r="AH270" s="4">
        <v>306.06006576999391</v>
      </c>
      <c r="AI270" s="4">
        <v>288.97981167030343</v>
      </c>
      <c r="AJ270" s="4">
        <v>282.43093232425275</v>
      </c>
      <c r="AK270" s="4">
        <v>289.07289483165715</v>
      </c>
    </row>
    <row r="271" spans="2:37">
      <c r="B271" t="s">
        <v>12</v>
      </c>
      <c r="C271" s="4">
        <v>611.36590525885879</v>
      </c>
      <c r="D271" s="4">
        <v>594.1053313719583</v>
      </c>
      <c r="E271" s="4">
        <v>588.27854813113447</v>
      </c>
      <c r="F271" s="4">
        <v>581.00644199467331</v>
      </c>
      <c r="G271" s="4">
        <v>577.40525529452339</v>
      </c>
      <c r="H271" s="4">
        <v>564.98725063382119</v>
      </c>
      <c r="I271" s="4">
        <v>561.41332550157449</v>
      </c>
      <c r="J271" s="4">
        <v>599.82268481887456</v>
      </c>
      <c r="K271" s="4">
        <v>632.11543155210882</v>
      </c>
      <c r="L271" s="4">
        <v>668.92633710846587</v>
      </c>
      <c r="M271" s="4">
        <v>697.00767525730748</v>
      </c>
      <c r="N271" s="4">
        <v>711.09024277294486</v>
      </c>
      <c r="O271" s="4">
        <v>693.93013545212636</v>
      </c>
      <c r="P271" s="4">
        <v>679.36441119124652</v>
      </c>
      <c r="Q271" s="4">
        <v>682.79391681823176</v>
      </c>
      <c r="R271" s="4">
        <v>702.8713985587159</v>
      </c>
      <c r="S271" s="4">
        <v>689.8406534522253</v>
      </c>
      <c r="T271" s="4">
        <v>724.22427343084792</v>
      </c>
      <c r="U271" s="4">
        <v>756.01643987832733</v>
      </c>
      <c r="V271" s="4">
        <v>783.19635514818583</v>
      </c>
      <c r="W271" s="4">
        <v>833.4416123393114</v>
      </c>
      <c r="X271" s="4">
        <v>857.17132764658402</v>
      </c>
      <c r="Y271" s="4">
        <v>874.90134570989312</v>
      </c>
      <c r="Z271" s="4">
        <v>899.40051200449807</v>
      </c>
      <c r="AA271" s="4">
        <v>923.26413095320754</v>
      </c>
      <c r="AB271" s="4">
        <v>957.83248457575962</v>
      </c>
      <c r="AC271" s="4">
        <v>1004.0775756166839</v>
      </c>
      <c r="AD271" s="4">
        <v>1053.1877989785826</v>
      </c>
      <c r="AE271" s="4">
        <v>1054.5861781478391</v>
      </c>
      <c r="AF271" s="4">
        <v>994.80353205823099</v>
      </c>
      <c r="AG271" s="4">
        <v>970.52713126681317</v>
      </c>
      <c r="AH271" s="4">
        <v>945.526116175825</v>
      </c>
      <c r="AI271" s="4">
        <v>895.77056212207424</v>
      </c>
      <c r="AJ271" s="4">
        <v>867.65964890661633</v>
      </c>
      <c r="AK271" s="4">
        <v>870.06600119735822</v>
      </c>
    </row>
    <row r="272" spans="2:37">
      <c r="B272" t="s">
        <v>13</v>
      </c>
      <c r="C272" s="4">
        <v>1472.838782763205</v>
      </c>
      <c r="D272" s="4">
        <v>1445.710252437488</v>
      </c>
      <c r="E272" s="4">
        <v>1470.3310213796635</v>
      </c>
      <c r="F272" s="4">
        <v>1473.620898348694</v>
      </c>
      <c r="G272" s="4">
        <v>1412.6636568220345</v>
      </c>
      <c r="H272" s="4">
        <v>1424.0291119920896</v>
      </c>
      <c r="I272" s="4">
        <v>1517.454554228857</v>
      </c>
      <c r="J272" s="4">
        <v>1582.3080069441296</v>
      </c>
      <c r="K272" s="4">
        <v>1642.2685751106358</v>
      </c>
      <c r="L272" s="4">
        <v>1758.2037424670693</v>
      </c>
      <c r="M272" s="4">
        <v>1860.224434426696</v>
      </c>
      <c r="N272" s="4">
        <v>1911.0475264332092</v>
      </c>
      <c r="O272" s="4">
        <v>1929.6520387346507</v>
      </c>
      <c r="P272" s="4">
        <v>1920.8643757956215</v>
      </c>
      <c r="Q272" s="4">
        <v>1901.86147298059</v>
      </c>
      <c r="R272" s="4">
        <v>1937.8829705275789</v>
      </c>
      <c r="S272" s="4">
        <v>1956.5317699357838</v>
      </c>
      <c r="T272" s="4">
        <v>2036.8330363427874</v>
      </c>
      <c r="U272" s="4">
        <v>2153.9238948601537</v>
      </c>
      <c r="V272" s="4">
        <v>2325.2813044121649</v>
      </c>
      <c r="W272" s="4">
        <v>2497.2258601689869</v>
      </c>
      <c r="X272" s="4">
        <v>2594.4991004438234</v>
      </c>
      <c r="Y272" s="4">
        <v>2700.5226729641836</v>
      </c>
      <c r="Z272" s="4">
        <v>2791.5963252009956</v>
      </c>
      <c r="AA272" s="4">
        <v>2913.0441982840753</v>
      </c>
      <c r="AB272" s="4">
        <v>3048.1820387575053</v>
      </c>
      <c r="AC272" s="4">
        <v>3194.2435187794154</v>
      </c>
      <c r="AD272" s="4">
        <v>3289.8445207029954</v>
      </c>
      <c r="AE272" s="4">
        <v>3322.6932672092398</v>
      </c>
      <c r="AF272" s="4">
        <v>3182.0600932598859</v>
      </c>
      <c r="AG272" s="4">
        <v>3082.2879839036036</v>
      </c>
      <c r="AH272" s="4">
        <v>3038.98190903363</v>
      </c>
      <c r="AI272" s="4">
        <v>2918.6010647144462</v>
      </c>
      <c r="AJ272" s="4">
        <v>2865.3721199224378</v>
      </c>
      <c r="AK272" s="4">
        <v>2884.3317629601852</v>
      </c>
    </row>
    <row r="273" spans="2:37">
      <c r="B273" t="s">
        <v>14</v>
      </c>
      <c r="C273" s="4">
        <v>239.62632575412727</v>
      </c>
      <c r="D273" s="4">
        <v>232.19400150088745</v>
      </c>
      <c r="E273" s="4">
        <v>232.66731844915816</v>
      </c>
      <c r="F273" s="4">
        <v>234.72494916191107</v>
      </c>
      <c r="G273" s="4">
        <v>233.6558131734711</v>
      </c>
      <c r="H273" s="4">
        <v>237.22370093757772</v>
      </c>
      <c r="I273" s="4">
        <v>245.65330498733152</v>
      </c>
      <c r="J273" s="4">
        <v>248.42925033551646</v>
      </c>
      <c r="K273" s="4">
        <v>269.05122902698798</v>
      </c>
      <c r="L273" s="4">
        <v>286.64261753200503</v>
      </c>
      <c r="M273" s="4">
        <v>302.77919888909145</v>
      </c>
      <c r="N273" s="4">
        <v>308.11628183200423</v>
      </c>
      <c r="O273" s="4">
        <v>303.73065604454069</v>
      </c>
      <c r="P273" s="4">
        <v>291.8640347551941</v>
      </c>
      <c r="Q273" s="4">
        <v>295.32343357481699</v>
      </c>
      <c r="R273" s="4">
        <v>296.33803963089753</v>
      </c>
      <c r="S273" s="4">
        <v>300.31182860594737</v>
      </c>
      <c r="T273" s="4">
        <v>337.84897314569787</v>
      </c>
      <c r="U273" s="4">
        <v>364.17648106385184</v>
      </c>
      <c r="V273" s="4">
        <v>386.71241990090101</v>
      </c>
      <c r="W273" s="4">
        <v>409.74614876584076</v>
      </c>
      <c r="X273" s="4">
        <v>431.10177085566755</v>
      </c>
      <c r="Y273" s="4">
        <v>454.34599226694081</v>
      </c>
      <c r="Z273" s="4">
        <v>476.55100556352522</v>
      </c>
      <c r="AA273" s="4">
        <v>499.8446174478546</v>
      </c>
      <c r="AB273" s="4">
        <v>523.04204416356833</v>
      </c>
      <c r="AC273" s="4">
        <v>549.62670528887281</v>
      </c>
      <c r="AD273" s="4">
        <v>573.77232958604532</v>
      </c>
      <c r="AE273" s="4">
        <v>567.27230453605864</v>
      </c>
      <c r="AF273" s="4">
        <v>529.25970413742334</v>
      </c>
      <c r="AG273" s="4">
        <v>526.60652047655446</v>
      </c>
      <c r="AH273" s="4">
        <v>507.50199235231935</v>
      </c>
      <c r="AI273" s="4">
        <v>482.45627444200255</v>
      </c>
      <c r="AJ273" s="4">
        <v>471.8132457964814</v>
      </c>
      <c r="AK273" s="4">
        <v>483.41336727700713</v>
      </c>
    </row>
    <row r="274" spans="2:37">
      <c r="B274" t="s">
        <v>15</v>
      </c>
      <c r="C274" s="4">
        <v>166.11204726837931</v>
      </c>
      <c r="D274" s="4">
        <v>158.58826319919282</v>
      </c>
      <c r="E274" s="4">
        <v>156.27546971926682</v>
      </c>
      <c r="F274" s="4">
        <v>149.08225471912468</v>
      </c>
      <c r="G274" s="4">
        <v>146.58616739564101</v>
      </c>
      <c r="H274" s="4">
        <v>144.78169544559952</v>
      </c>
      <c r="I274" s="4">
        <v>150.38177505697038</v>
      </c>
      <c r="J274" s="4">
        <v>159.92365245085523</v>
      </c>
      <c r="K274" s="4">
        <v>169.2104795755568</v>
      </c>
      <c r="L274" s="4">
        <v>179.73684073577749</v>
      </c>
      <c r="M274" s="4">
        <v>186.31495851550335</v>
      </c>
      <c r="N274" s="4">
        <v>195.84117334961448</v>
      </c>
      <c r="O274" s="4">
        <v>190.27873040263952</v>
      </c>
      <c r="P274" s="4">
        <v>184.70260197132993</v>
      </c>
      <c r="Q274" s="4">
        <v>184.50236554220436</v>
      </c>
      <c r="R274" s="4">
        <v>191.28454255960614</v>
      </c>
      <c r="S274" s="4">
        <v>190.19841135293413</v>
      </c>
      <c r="T274" s="4">
        <v>204.46820708881032</v>
      </c>
      <c r="U274" s="4">
        <v>215.06788350519352</v>
      </c>
      <c r="V274" s="4">
        <v>224.10722891829272</v>
      </c>
      <c r="W274" s="4">
        <v>236.68632547697078</v>
      </c>
      <c r="X274" s="4">
        <v>245.20646585441864</v>
      </c>
      <c r="Y274" s="4">
        <v>252.16198051068972</v>
      </c>
      <c r="Z274" s="4">
        <v>260.15245341069198</v>
      </c>
      <c r="AA274" s="4">
        <v>265.58567102970028</v>
      </c>
      <c r="AB274" s="4">
        <v>277.82146362988465</v>
      </c>
      <c r="AC274" s="4">
        <v>284.92104579675129</v>
      </c>
      <c r="AD274" s="4">
        <v>298.43441949897914</v>
      </c>
      <c r="AE274" s="4">
        <v>300.1312468971883</v>
      </c>
      <c r="AF274" s="4">
        <v>280.92108689398265</v>
      </c>
      <c r="AG274" s="4">
        <v>276.58784658488759</v>
      </c>
      <c r="AH274" s="4">
        <v>274.93815006682667</v>
      </c>
      <c r="AI274" s="4">
        <v>259.09493990656847</v>
      </c>
      <c r="AJ274" s="4">
        <v>248.85807433647048</v>
      </c>
      <c r="AK274" s="4">
        <v>252.44890777306557</v>
      </c>
    </row>
    <row r="275" spans="2:37">
      <c r="B275" t="s">
        <v>16</v>
      </c>
      <c r="C275" s="4">
        <v>700.58105622485914</v>
      </c>
      <c r="D275" s="4">
        <v>677.12710777891209</v>
      </c>
      <c r="E275" s="4">
        <v>679.05824691717567</v>
      </c>
      <c r="F275" s="4">
        <v>658.89308045675011</v>
      </c>
      <c r="G275" s="4">
        <v>629.74673587026643</v>
      </c>
      <c r="H275" s="4">
        <v>618.32863189422392</v>
      </c>
      <c r="I275" s="4">
        <v>626.76756630941532</v>
      </c>
      <c r="J275" s="4">
        <v>617.62294043518943</v>
      </c>
      <c r="K275" s="4">
        <v>629.8351827455491</v>
      </c>
      <c r="L275" s="4">
        <v>660.97836274032591</v>
      </c>
      <c r="M275" s="4">
        <v>675.85093699188724</v>
      </c>
      <c r="N275" s="4">
        <v>696.55275902347614</v>
      </c>
      <c r="O275" s="4">
        <v>672.32990741735341</v>
      </c>
      <c r="P275" s="4">
        <v>653.54638278392463</v>
      </c>
      <c r="Q275" s="4">
        <v>640.46152982267256</v>
      </c>
      <c r="R275" s="4">
        <v>656.89084638731401</v>
      </c>
      <c r="S275" s="4">
        <v>667.4601155501166</v>
      </c>
      <c r="T275" s="4">
        <v>697.17861020930445</v>
      </c>
      <c r="U275" s="4">
        <v>736.28464091760861</v>
      </c>
      <c r="V275" s="4">
        <v>778.65069537930481</v>
      </c>
      <c r="W275" s="4">
        <v>818.06246084063469</v>
      </c>
      <c r="X275" s="4">
        <v>853.16606831463116</v>
      </c>
      <c r="Y275" s="4">
        <v>879.03809838936172</v>
      </c>
      <c r="Z275" s="4">
        <v>908.60076843401191</v>
      </c>
      <c r="AA275" s="4">
        <v>920.68090865407919</v>
      </c>
      <c r="AB275" s="4">
        <v>951.36824582387476</v>
      </c>
      <c r="AC275" s="4">
        <v>983.85347083655552</v>
      </c>
      <c r="AD275" s="4">
        <v>1016.449022971248</v>
      </c>
      <c r="AE275" s="4">
        <v>1030.5494433618799</v>
      </c>
      <c r="AF275" s="4">
        <v>981.12990054960972</v>
      </c>
      <c r="AG275" s="4">
        <v>966.28027366075992</v>
      </c>
      <c r="AH275" s="4">
        <v>937.62286081911714</v>
      </c>
      <c r="AI275" s="4">
        <v>907.64706654113115</v>
      </c>
      <c r="AJ275" s="4">
        <v>876.46658160795971</v>
      </c>
      <c r="AK275" s="4">
        <v>885.73325861985336</v>
      </c>
    </row>
    <row r="276" spans="2:37">
      <c r="B276" t="s">
        <v>17</v>
      </c>
      <c r="C276" s="4">
        <v>74.45139008824313</v>
      </c>
      <c r="D276" s="4">
        <v>71.202551873997777</v>
      </c>
      <c r="E276" s="4">
        <v>73.843210049724291</v>
      </c>
      <c r="F276" s="4">
        <v>72.529948404287282</v>
      </c>
      <c r="G276" s="4">
        <v>68.319587757380106</v>
      </c>
      <c r="H276" s="4">
        <v>70.76167870592171</v>
      </c>
      <c r="I276" s="4">
        <v>73.036566432848133</v>
      </c>
      <c r="J276" s="4">
        <v>75.199893000818008</v>
      </c>
      <c r="K276" s="4">
        <v>79.878792764952152</v>
      </c>
      <c r="L276" s="4">
        <v>84.557050785624853</v>
      </c>
      <c r="M276" s="4">
        <v>86.365911705671294</v>
      </c>
      <c r="N276" s="4">
        <v>88.316356878036913</v>
      </c>
      <c r="O276" s="4">
        <v>84.394424529943777</v>
      </c>
      <c r="P276" s="4">
        <v>83.473588858481691</v>
      </c>
      <c r="Q276" s="4">
        <v>85.418331567077814</v>
      </c>
      <c r="R276" s="4">
        <v>87.842108696639883</v>
      </c>
      <c r="S276" s="4">
        <v>86.08274315966797</v>
      </c>
      <c r="T276" s="4">
        <v>93.323497855842731</v>
      </c>
      <c r="U276" s="4">
        <v>95.85073809208528</v>
      </c>
      <c r="V276" s="4">
        <v>99.977974426810405</v>
      </c>
      <c r="W276" s="4">
        <v>103.81201414414704</v>
      </c>
      <c r="X276" s="4">
        <v>105.93376837300153</v>
      </c>
      <c r="Y276" s="4">
        <v>110.60953552495812</v>
      </c>
      <c r="Z276" s="4">
        <v>113.86386968195933</v>
      </c>
      <c r="AA276" s="4">
        <v>118.80291526950106</v>
      </c>
      <c r="AB276" s="4">
        <v>122.24355654940071</v>
      </c>
      <c r="AC276" s="4">
        <v>126.76127366056697</v>
      </c>
      <c r="AD276" s="4">
        <v>129.88501305062931</v>
      </c>
      <c r="AE276" s="4">
        <v>129.68754289153608</v>
      </c>
      <c r="AF276" s="4">
        <v>121.35020121035502</v>
      </c>
      <c r="AG276" s="4">
        <v>121.26026904051162</v>
      </c>
      <c r="AH276" s="4">
        <v>119.25976548096961</v>
      </c>
      <c r="AI276" s="4">
        <v>114.10355979924537</v>
      </c>
      <c r="AJ276" s="4">
        <v>110.8627341867531</v>
      </c>
      <c r="AK276" s="4">
        <v>113.60921979503856</v>
      </c>
    </row>
    <row r="277" spans="2:37">
      <c r="B277" t="s">
        <v>47</v>
      </c>
      <c r="C277" s="4">
        <v>29.496758091735455</v>
      </c>
      <c r="D277" s="4">
        <v>29.546935230089858</v>
      </c>
      <c r="E277" s="4">
        <v>30.1645287574832</v>
      </c>
      <c r="F277" s="4">
        <v>29.787889773963865</v>
      </c>
      <c r="G277" s="4">
        <v>30.601093478521292</v>
      </c>
      <c r="H277" s="4">
        <v>26.150304081061613</v>
      </c>
      <c r="I277" s="4">
        <v>26.320555925318999</v>
      </c>
      <c r="J277" s="4">
        <v>27.968028893136072</v>
      </c>
      <c r="K277" s="4">
        <v>32.628102185190492</v>
      </c>
      <c r="L277" s="4">
        <v>32.184875505230067</v>
      </c>
      <c r="M277" s="4">
        <v>34.035001797889414</v>
      </c>
      <c r="N277" s="4">
        <v>34.128360074844281</v>
      </c>
      <c r="O277" s="4">
        <v>34.795811358059737</v>
      </c>
      <c r="P277" s="4">
        <v>35.326115319559285</v>
      </c>
      <c r="Q277" s="4">
        <v>36.189377982493163</v>
      </c>
      <c r="R277" s="4">
        <v>38.075148957193704</v>
      </c>
      <c r="S277" s="4">
        <v>37.418760374415655</v>
      </c>
      <c r="T277" s="4">
        <v>39.882498311724248</v>
      </c>
      <c r="U277" s="4">
        <v>40.761022930104019</v>
      </c>
      <c r="V277" s="4">
        <v>39.842076285572567</v>
      </c>
      <c r="W277" s="4">
        <v>43.668033779502821</v>
      </c>
      <c r="X277" s="4">
        <v>44.752039361348309</v>
      </c>
      <c r="Y277" s="4">
        <v>44.362291340213915</v>
      </c>
      <c r="Z277" s="4">
        <v>45.492752044290022</v>
      </c>
      <c r="AA277" s="4">
        <v>47.073562380108001</v>
      </c>
      <c r="AB277" s="4">
        <v>49.426268484377275</v>
      </c>
      <c r="AC277" s="4">
        <v>51.626052620190585</v>
      </c>
      <c r="AD277" s="4">
        <v>52.845786491465987</v>
      </c>
      <c r="AE277" s="4">
        <v>54.12364522174002</v>
      </c>
      <c r="AF277" s="4">
        <v>53.562921872010882</v>
      </c>
      <c r="AG277" s="4">
        <v>52.92759286923944</v>
      </c>
      <c r="AH277" s="4">
        <v>52.210489542346529</v>
      </c>
      <c r="AI277" s="4">
        <v>51.573222938878367</v>
      </c>
      <c r="AJ277" s="4">
        <v>50.572025688111587</v>
      </c>
      <c r="AK277" s="4">
        <v>50.883570952259731</v>
      </c>
    </row>
    <row r="278" spans="2:37">
      <c r="B278" t="s">
        <v>48</v>
      </c>
      <c r="C278" s="4">
        <v>4.98610845796407</v>
      </c>
      <c r="D278" s="4">
        <v>5.7414851061551362</v>
      </c>
      <c r="E278" s="4">
        <v>5.5057851567941398</v>
      </c>
      <c r="F278" s="4">
        <v>5.8243754610303178</v>
      </c>
      <c r="G278" s="4">
        <v>5.7314425591723133</v>
      </c>
      <c r="H278" s="4">
        <v>6.7611841910403365</v>
      </c>
      <c r="I278" s="4">
        <v>7.0613682857371085</v>
      </c>
      <c r="J278" s="4">
        <v>6.8113986285148762</v>
      </c>
      <c r="K278" s="4">
        <v>7.4186060389594131</v>
      </c>
      <c r="L278" s="4">
        <v>7.3696491552555266</v>
      </c>
      <c r="M278" s="4">
        <v>7.2101940828694708</v>
      </c>
      <c r="N278" s="4">
        <v>7.2628619384716879</v>
      </c>
      <c r="O278" s="4">
        <v>7.2255888510207482</v>
      </c>
      <c r="P278" s="4">
        <v>7.4760217549674177</v>
      </c>
      <c r="Q278" s="4">
        <v>7.6407377400908798</v>
      </c>
      <c r="R278" s="4">
        <v>7.8831224168647491</v>
      </c>
      <c r="S278" s="4">
        <v>7.9027551122063979</v>
      </c>
      <c r="T278" s="4">
        <v>7.8297848523986202</v>
      </c>
      <c r="U278" s="4">
        <v>7.4899885271878439</v>
      </c>
      <c r="V278" s="4">
        <v>7.2415800929393654</v>
      </c>
      <c r="W278" s="4">
        <v>7.7005739338491912</v>
      </c>
      <c r="X278" s="4">
        <v>8.0318166006488507</v>
      </c>
      <c r="Y278" s="4">
        <v>8.7802636663118978</v>
      </c>
      <c r="Z278" s="4">
        <v>9.1072913186390405</v>
      </c>
      <c r="AA278" s="4">
        <v>9.1315001609656026</v>
      </c>
      <c r="AB278" s="4">
        <v>9.7939265354080813</v>
      </c>
      <c r="AC278" s="4">
        <v>10.779039887187492</v>
      </c>
      <c r="AD278" s="4">
        <v>10.176869116935633</v>
      </c>
      <c r="AE278" s="4">
        <v>11.272756882091958</v>
      </c>
      <c r="AF278" s="4">
        <v>11.138578361000603</v>
      </c>
      <c r="AG278" s="4">
        <v>11.30566692167748</v>
      </c>
      <c r="AH278" s="4">
        <v>13.395354867222558</v>
      </c>
      <c r="AI278" s="4">
        <v>13.055430184707674</v>
      </c>
      <c r="AJ278" s="4">
        <v>12.783833072554</v>
      </c>
      <c r="AK278" s="4">
        <v>12.780674637846115</v>
      </c>
    </row>
    <row r="279" spans="2:37">
      <c r="B279" t="s">
        <v>49</v>
      </c>
      <c r="C279" s="4">
        <v>9968.842549400144</v>
      </c>
      <c r="D279" s="4">
        <v>9677.2260959117211</v>
      </c>
      <c r="E279" s="4">
        <v>9644.8228309352744</v>
      </c>
      <c r="F279" s="4">
        <v>9590.1927606058507</v>
      </c>
      <c r="G279" s="4">
        <v>9236.8921605545274</v>
      </c>
      <c r="H279" s="4">
        <v>9193.9396127872369</v>
      </c>
      <c r="I279" s="4">
        <v>9504.5211151682997</v>
      </c>
      <c r="J279" s="4">
        <v>9982.2385266348083</v>
      </c>
      <c r="K279" s="4">
        <v>10439.039363100304</v>
      </c>
      <c r="L279" s="4">
        <v>11039.740130893053</v>
      </c>
      <c r="M279" s="4">
        <v>11586.516849002368</v>
      </c>
      <c r="N279" s="4">
        <v>11854.677635856722</v>
      </c>
      <c r="O279" s="4">
        <v>11666.694644508578</v>
      </c>
      <c r="P279" s="4">
        <v>11387.162116026719</v>
      </c>
      <c r="Q279" s="4">
        <v>11416.224156946198</v>
      </c>
      <c r="R279" s="4">
        <v>11721.77555090321</v>
      </c>
      <c r="S279" s="4">
        <v>11953.82706163715</v>
      </c>
      <c r="T279" s="4">
        <v>12533.429090871181</v>
      </c>
      <c r="U279" s="4">
        <v>13154.691430498995</v>
      </c>
      <c r="V279" s="4">
        <v>13899.879428138669</v>
      </c>
      <c r="W279" s="4">
        <v>14761.200308248595</v>
      </c>
      <c r="X279" s="4">
        <v>15290.347189799413</v>
      </c>
      <c r="Y279" s="4">
        <v>15755.870375655428</v>
      </c>
      <c r="Z279" s="4">
        <v>16360.31037236371</v>
      </c>
      <c r="AA279" s="4">
        <v>16975.631848847603</v>
      </c>
      <c r="AB279" s="4">
        <v>17786.742555249952</v>
      </c>
      <c r="AC279" s="4">
        <v>18603.400506666767</v>
      </c>
      <c r="AD279" s="4">
        <v>19294.413763096723</v>
      </c>
      <c r="AE279" s="4">
        <v>19264.676114336751</v>
      </c>
      <c r="AF279" s="4">
        <v>18105.694221623908</v>
      </c>
      <c r="AG279" s="4">
        <v>17682.5</v>
      </c>
      <c r="AH279" s="4">
        <v>17236.099999999999</v>
      </c>
      <c r="AI279" s="4">
        <v>16388.8</v>
      </c>
      <c r="AJ279" s="4">
        <v>15902.3</v>
      </c>
      <c r="AK279" s="4">
        <v>16104.099999999999</v>
      </c>
    </row>
    <row r="282" spans="2:37">
      <c r="B282" s="8" t="s">
        <v>248</v>
      </c>
    </row>
    <row r="283" spans="2:37">
      <c r="B283" t="s">
        <v>53</v>
      </c>
    </row>
    <row r="284" spans="2:37">
      <c r="B284" t="s">
        <v>249</v>
      </c>
    </row>
    <row r="287" spans="2:37">
      <c r="C287" s="3">
        <v>1980</v>
      </c>
      <c r="D287" s="3">
        <v>1981</v>
      </c>
      <c r="E287" s="3">
        <v>1982</v>
      </c>
      <c r="F287" s="3">
        <v>1983</v>
      </c>
      <c r="G287" s="3">
        <v>1984</v>
      </c>
      <c r="H287" s="3">
        <v>1985</v>
      </c>
      <c r="I287" s="3">
        <v>1986</v>
      </c>
      <c r="J287" s="3">
        <v>1987</v>
      </c>
      <c r="K287" s="3">
        <v>1988</v>
      </c>
      <c r="L287" s="3">
        <v>1989</v>
      </c>
      <c r="M287" s="3">
        <v>1990</v>
      </c>
      <c r="N287" s="3">
        <v>1991</v>
      </c>
      <c r="O287" s="3">
        <v>1992</v>
      </c>
      <c r="P287" s="3">
        <v>1993</v>
      </c>
      <c r="Q287" s="3">
        <v>1994</v>
      </c>
      <c r="R287" s="3">
        <v>1995</v>
      </c>
      <c r="S287" s="3" t="s">
        <v>42</v>
      </c>
      <c r="T287" s="3" t="s">
        <v>43</v>
      </c>
      <c r="U287" s="3" t="s">
        <v>44</v>
      </c>
      <c r="V287" s="3" t="s">
        <v>45</v>
      </c>
      <c r="W287" s="3" t="s">
        <v>46</v>
      </c>
      <c r="X287" s="3">
        <v>2001</v>
      </c>
      <c r="Y287" s="3">
        <v>2002</v>
      </c>
      <c r="Z287" s="3">
        <v>2003</v>
      </c>
      <c r="AA287" s="3">
        <v>2004</v>
      </c>
      <c r="AB287" s="9">
        <v>2005</v>
      </c>
      <c r="AC287" s="9">
        <v>2006</v>
      </c>
      <c r="AD287" s="9">
        <v>2007</v>
      </c>
      <c r="AE287" s="9">
        <v>2008</v>
      </c>
      <c r="AF287" s="9">
        <v>2009</v>
      </c>
      <c r="AG287" s="9">
        <v>2010</v>
      </c>
      <c r="AH287" s="9">
        <v>2011</v>
      </c>
      <c r="AI287" s="9">
        <v>2012</v>
      </c>
      <c r="AJ287" s="9">
        <v>2013</v>
      </c>
      <c r="AK287" s="9">
        <v>2014</v>
      </c>
    </row>
    <row r="288" spans="2:37">
      <c r="B288" t="s">
        <v>1</v>
      </c>
      <c r="C288" s="4">
        <v>6111173.1250085179</v>
      </c>
      <c r="D288" s="4">
        <v>6906572.1836560452</v>
      </c>
      <c r="E288" s="4">
        <v>7978085.7482374758</v>
      </c>
      <c r="F288" s="4">
        <v>9014177.737036828</v>
      </c>
      <c r="G288" s="4">
        <v>9574890.5456322711</v>
      </c>
      <c r="H288" s="4">
        <v>10677510.086906685</v>
      </c>
      <c r="I288" s="4">
        <v>11962270.223406645</v>
      </c>
      <c r="J288" s="4">
        <v>13790894.02789085</v>
      </c>
      <c r="K288" s="4">
        <v>15574512.941480858</v>
      </c>
      <c r="L288" s="4">
        <v>17790593.467035238</v>
      </c>
      <c r="M288" s="4">
        <v>20819551.003255706</v>
      </c>
      <c r="N288" s="4">
        <v>23431329.291396987</v>
      </c>
      <c r="O288" s="4">
        <v>25343349.370868336</v>
      </c>
      <c r="P288" s="4">
        <v>26038870.264210708</v>
      </c>
      <c r="Q288" s="4">
        <v>27279814.703542672</v>
      </c>
      <c r="R288" s="4">
        <v>28960363.636714432</v>
      </c>
      <c r="S288" s="4">
        <v>31168531.483237404</v>
      </c>
      <c r="T288" s="4">
        <v>33007855.688011486</v>
      </c>
      <c r="U288" s="4">
        <v>34950296.749012947</v>
      </c>
      <c r="V288" s="4">
        <v>37810602.856580347</v>
      </c>
      <c r="W288" s="4">
        <v>41224739.400745399</v>
      </c>
      <c r="X288" s="4">
        <v>44554528.367992491</v>
      </c>
      <c r="Y288" s="4">
        <v>47637589.968452439</v>
      </c>
      <c r="Z288" s="4">
        <v>51542031.40394944</v>
      </c>
      <c r="AA288" s="4">
        <v>54964018.197015114</v>
      </c>
      <c r="AB288" s="4">
        <v>59819914.071473122</v>
      </c>
      <c r="AC288" s="4">
        <v>65507091.183755249</v>
      </c>
      <c r="AD288" s="4">
        <v>71181294.411186814</v>
      </c>
      <c r="AE288" s="4">
        <v>75214131.551002607</v>
      </c>
      <c r="AF288" s="4">
        <v>73634278.82829611</v>
      </c>
      <c r="AG288" s="4">
        <v>71847538</v>
      </c>
      <c r="AH288" s="4">
        <v>70661259</v>
      </c>
      <c r="AI288" s="4">
        <v>65130263</v>
      </c>
      <c r="AJ288" s="4">
        <v>63087431</v>
      </c>
      <c r="AK288" s="4">
        <v>63680742</v>
      </c>
    </row>
    <row r="289" spans="2:37">
      <c r="B289" t="s">
        <v>2</v>
      </c>
      <c r="C289" s="4">
        <v>1722237.4220247699</v>
      </c>
      <c r="D289" s="4">
        <v>1866451.6575391339</v>
      </c>
      <c r="E289" s="4">
        <v>2151731.716674848</v>
      </c>
      <c r="F289" s="4">
        <v>2482109.6942666802</v>
      </c>
      <c r="G289" s="4">
        <v>2613333.8350013038</v>
      </c>
      <c r="H289" s="4">
        <v>2795705.2857495868</v>
      </c>
      <c r="I289" s="4">
        <v>3182269.5727369078</v>
      </c>
      <c r="J289" s="4">
        <v>3634734.5719886702</v>
      </c>
      <c r="K289" s="4">
        <v>4114413.4256164776</v>
      </c>
      <c r="L289" s="4">
        <v>4577573.180069536</v>
      </c>
      <c r="M289" s="4">
        <v>5313548.1383443</v>
      </c>
      <c r="N289" s="4">
        <v>5902431.9856391223</v>
      </c>
      <c r="O289" s="4">
        <v>6295456.6447749436</v>
      </c>
      <c r="P289" s="4">
        <v>6712893.7997280778</v>
      </c>
      <c r="Q289" s="4">
        <v>6872792.502442495</v>
      </c>
      <c r="R289" s="4">
        <v>7274514.3404828236</v>
      </c>
      <c r="S289" s="4">
        <v>7724024.0291942284</v>
      </c>
      <c r="T289" s="4">
        <v>8257352.3606960075</v>
      </c>
      <c r="U289" s="4">
        <v>8792827.7756473571</v>
      </c>
      <c r="V289" s="4">
        <v>9341315.8427590672</v>
      </c>
      <c r="W289" s="4">
        <v>10086623.68360853</v>
      </c>
      <c r="X289" s="4">
        <v>10677243.633184217</v>
      </c>
      <c r="Y289" s="4">
        <v>11516775.699396193</v>
      </c>
      <c r="Z289" s="4">
        <v>12258764.094658386</v>
      </c>
      <c r="AA289" s="4">
        <v>12909529.006157104</v>
      </c>
      <c r="AB289" s="4">
        <v>13852793.620354868</v>
      </c>
      <c r="AC289" s="4">
        <v>14901952.616865421</v>
      </c>
      <c r="AD289" s="4">
        <v>16254313.22854357</v>
      </c>
      <c r="AE289" s="4">
        <v>17425202.932889663</v>
      </c>
      <c r="AF289" s="4">
        <v>16889146.133783069</v>
      </c>
      <c r="AG289" s="4">
        <v>16585129</v>
      </c>
      <c r="AH289" s="4">
        <v>16187564</v>
      </c>
      <c r="AI289" s="4">
        <v>15165312</v>
      </c>
      <c r="AJ289" s="4">
        <v>14785775</v>
      </c>
      <c r="AK289" s="4">
        <v>14865395</v>
      </c>
    </row>
    <row r="290" spans="2:37">
      <c r="B290" t="s">
        <v>3</v>
      </c>
      <c r="C290" s="4">
        <v>1576545.3403551041</v>
      </c>
      <c r="D290" s="4">
        <v>1756343.8240939595</v>
      </c>
      <c r="E290" s="4">
        <v>1967028.0334134379</v>
      </c>
      <c r="F290" s="4">
        <v>2239281.829612101</v>
      </c>
      <c r="G290" s="4">
        <v>2341413.1451050509</v>
      </c>
      <c r="H290" s="4">
        <v>2635133.5599631439</v>
      </c>
      <c r="I290" s="4">
        <v>2879484.3428643728</v>
      </c>
      <c r="J290" s="4">
        <v>3069545.0219860044</v>
      </c>
      <c r="K290" s="4">
        <v>3355235.3136548325</v>
      </c>
      <c r="L290" s="4">
        <v>3759754.2068273835</v>
      </c>
      <c r="M290" s="4">
        <v>4270046.9954061117</v>
      </c>
      <c r="N290" s="4">
        <v>4728616.5999931339</v>
      </c>
      <c r="O290" s="4">
        <v>5189778.6113454672</v>
      </c>
      <c r="P290" s="4">
        <v>5290137.7186590936</v>
      </c>
      <c r="Q290" s="4">
        <v>5273376.3052839162</v>
      </c>
      <c r="R290" s="4">
        <v>5304893.9961864725</v>
      </c>
      <c r="S290" s="4">
        <v>5443367.706508236</v>
      </c>
      <c r="T290" s="4">
        <v>5926665.327531104</v>
      </c>
      <c r="U290" s="4">
        <v>6282310.9778572433</v>
      </c>
      <c r="V290" s="4">
        <v>6553474.3896937091</v>
      </c>
      <c r="W290" s="4">
        <v>7002759.74518489</v>
      </c>
      <c r="X290" s="4">
        <v>7544485.1998097934</v>
      </c>
      <c r="Y290" s="4">
        <v>7955558.7956797909</v>
      </c>
      <c r="Z290" s="4">
        <v>8527702.4639926273</v>
      </c>
      <c r="AA290" s="4">
        <v>8936896.6241070572</v>
      </c>
      <c r="AB290" s="4">
        <v>9618123.7172152977</v>
      </c>
      <c r="AC290" s="4">
        <v>10452878.49843221</v>
      </c>
      <c r="AD290" s="4">
        <v>11365200.831435233</v>
      </c>
      <c r="AE290" s="4">
        <v>12095454.498777151</v>
      </c>
      <c r="AF290" s="4">
        <v>11696289.206970273</v>
      </c>
      <c r="AG290" s="4">
        <v>11547855</v>
      </c>
      <c r="AH290" s="4">
        <v>11339974</v>
      </c>
      <c r="AI290" s="4">
        <v>10559418</v>
      </c>
      <c r="AJ290" s="4">
        <v>10145266</v>
      </c>
      <c r="AK290" s="4">
        <v>10180970</v>
      </c>
    </row>
    <row r="291" spans="2:37">
      <c r="B291" t="s">
        <v>4</v>
      </c>
      <c r="C291" s="4">
        <v>953048.54064194346</v>
      </c>
      <c r="D291" s="4">
        <v>1130111.5781311516</v>
      </c>
      <c r="E291" s="4">
        <v>1304929.0484195494</v>
      </c>
      <c r="F291" s="4">
        <v>1481314.4016433076</v>
      </c>
      <c r="G291" s="4">
        <v>1633413.0359656464</v>
      </c>
      <c r="H291" s="4">
        <v>1987227.5995649619</v>
      </c>
      <c r="I291" s="4">
        <v>2095118.8614175995</v>
      </c>
      <c r="J291" s="4">
        <v>2317629.5133140641</v>
      </c>
      <c r="K291" s="4">
        <v>2669425.5518893208</v>
      </c>
      <c r="L291" s="4">
        <v>3074445.174989461</v>
      </c>
      <c r="M291" s="4">
        <v>3452317.8758572149</v>
      </c>
      <c r="N291" s="4">
        <v>3865853.0711185662</v>
      </c>
      <c r="O291" s="4">
        <v>4132721.9595900788</v>
      </c>
      <c r="P291" s="4">
        <v>4216779.8170339447</v>
      </c>
      <c r="Q291" s="4">
        <v>4478711.227696551</v>
      </c>
      <c r="R291" s="4">
        <v>5006580.5984690664</v>
      </c>
      <c r="S291" s="4">
        <v>5364637.5599013539</v>
      </c>
      <c r="T291" s="4">
        <v>5846844.3618492065</v>
      </c>
      <c r="U291" s="4">
        <v>6253814.5548366467</v>
      </c>
      <c r="V291" s="4">
        <v>6759642.4105655421</v>
      </c>
      <c r="W291" s="4">
        <v>7556908.863475698</v>
      </c>
      <c r="X291" s="4">
        <v>8171573.849061517</v>
      </c>
      <c r="Y291" s="4">
        <v>8649077.408718545</v>
      </c>
      <c r="Z291" s="4">
        <v>9150239.8622359298</v>
      </c>
      <c r="AA291" s="4">
        <v>9984099.0005111229</v>
      </c>
      <c r="AB291" s="4">
        <v>10845913.130757639</v>
      </c>
      <c r="AC291" s="4">
        <v>11652016.483073909</v>
      </c>
      <c r="AD291" s="4">
        <v>12642258.939309448</v>
      </c>
      <c r="AE291" s="4">
        <v>13427264.381563203</v>
      </c>
      <c r="AF291" s="4">
        <v>13018304.625747405</v>
      </c>
      <c r="AG291" s="4">
        <v>12827073</v>
      </c>
      <c r="AH291" s="4">
        <v>12695413</v>
      </c>
      <c r="AI291" s="4">
        <v>11970852</v>
      </c>
      <c r="AJ291" s="4">
        <v>11807361</v>
      </c>
      <c r="AK291" s="4">
        <v>12178552</v>
      </c>
    </row>
    <row r="292" spans="2:37">
      <c r="B292" t="s">
        <v>5</v>
      </c>
      <c r="C292" s="4">
        <v>1972018.9394355947</v>
      </c>
      <c r="D292" s="4">
        <v>2206734.2241191599</v>
      </c>
      <c r="E292" s="4">
        <v>2467559.7643385115</v>
      </c>
      <c r="F292" s="4">
        <v>2954170.2096352386</v>
      </c>
      <c r="G292" s="4">
        <v>3037334.5835376033</v>
      </c>
      <c r="H292" s="4">
        <v>3207072.9396494282</v>
      </c>
      <c r="I292" s="4">
        <v>3388296.9287667056</v>
      </c>
      <c r="J292" s="4">
        <v>3978486.6536169904</v>
      </c>
      <c r="K292" s="4">
        <v>4548737.2863849308</v>
      </c>
      <c r="L292" s="4">
        <v>5065709.9835548475</v>
      </c>
      <c r="M292" s="4">
        <v>5760081.0202636672</v>
      </c>
      <c r="N292" s="4">
        <v>6482319.9950325601</v>
      </c>
      <c r="O292" s="4">
        <v>7230232.0752999652</v>
      </c>
      <c r="P292" s="4">
        <v>7454646.6473712055</v>
      </c>
      <c r="Q292" s="4">
        <v>7692156.157163824</v>
      </c>
      <c r="R292" s="4">
        <v>8522538.0875535198</v>
      </c>
      <c r="S292" s="4">
        <v>9096207.1548971832</v>
      </c>
      <c r="T292" s="4">
        <v>9675540.9676914383</v>
      </c>
      <c r="U292" s="4">
        <v>10499405.098835567</v>
      </c>
      <c r="V292" s="4">
        <v>11732705.160580924</v>
      </c>
      <c r="W292" s="4">
        <v>12615868.688836679</v>
      </c>
      <c r="X292" s="4">
        <v>13613135.585984189</v>
      </c>
      <c r="Y292" s="4">
        <v>14412847.744901452</v>
      </c>
      <c r="Z292" s="4">
        <v>15426218.967187695</v>
      </c>
      <c r="AA292" s="4">
        <v>16307485.997966163</v>
      </c>
      <c r="AB292" s="4">
        <v>17555567.556962367</v>
      </c>
      <c r="AC292" s="4">
        <v>18746038.430106174</v>
      </c>
      <c r="AD292" s="4">
        <v>20352429.907713674</v>
      </c>
      <c r="AE292" s="4">
        <v>21400377.697695542</v>
      </c>
      <c r="AF292" s="4">
        <v>20578409.910897162</v>
      </c>
      <c r="AG292" s="4">
        <v>20227509</v>
      </c>
      <c r="AH292" s="4">
        <v>19928818</v>
      </c>
      <c r="AI292" s="4">
        <v>18604812</v>
      </c>
      <c r="AJ292" s="4">
        <v>18373774</v>
      </c>
      <c r="AK292" s="4">
        <v>18808074</v>
      </c>
    </row>
    <row r="293" spans="2:37">
      <c r="B293" t="s">
        <v>6</v>
      </c>
      <c r="C293" s="4">
        <v>677441.01296732575</v>
      </c>
      <c r="D293" s="4">
        <v>780034.01844874606</v>
      </c>
      <c r="E293" s="4">
        <v>846624.91107891861</v>
      </c>
      <c r="F293" s="4">
        <v>951334.08678721345</v>
      </c>
      <c r="G293" s="4">
        <v>1017184.8952671109</v>
      </c>
      <c r="H293" s="4">
        <v>1045059.3349208687</v>
      </c>
      <c r="I293" s="4">
        <v>1178954.8852401867</v>
      </c>
      <c r="J293" s="4">
        <v>1288588.5275192766</v>
      </c>
      <c r="K293" s="4">
        <v>1442308.5387128738</v>
      </c>
      <c r="L293" s="4">
        <v>1629215.8759463599</v>
      </c>
      <c r="M293" s="4">
        <v>1838117.5845997282</v>
      </c>
      <c r="N293" s="4">
        <v>2067792.4703589771</v>
      </c>
      <c r="O293" s="4">
        <v>2307356.9845161862</v>
      </c>
      <c r="P293" s="4">
        <v>2363588.7629020624</v>
      </c>
      <c r="Q293" s="4">
        <v>2391297.5135755832</v>
      </c>
      <c r="R293" s="4">
        <v>2592538.8812734154</v>
      </c>
      <c r="S293" s="4">
        <v>2714814.5236926721</v>
      </c>
      <c r="T293" s="4">
        <v>2905341.2794510652</v>
      </c>
      <c r="U293" s="4">
        <v>3176486.3635646133</v>
      </c>
      <c r="V293" s="4">
        <v>3478112.2901997683</v>
      </c>
      <c r="W293" s="4">
        <v>3749020.5865516057</v>
      </c>
      <c r="X293" s="4">
        <v>4037441.345242722</v>
      </c>
      <c r="Y293" s="4">
        <v>4356460.6767082075</v>
      </c>
      <c r="Z293" s="4">
        <v>4635840.1253070123</v>
      </c>
      <c r="AA293" s="4">
        <v>4934685.8667857973</v>
      </c>
      <c r="AB293" s="4">
        <v>5328507.0671976432</v>
      </c>
      <c r="AC293" s="4">
        <v>5695535.9053263124</v>
      </c>
      <c r="AD293" s="4">
        <v>6160687.0832869569</v>
      </c>
      <c r="AE293" s="4">
        <v>6634984.3592918413</v>
      </c>
      <c r="AF293" s="4">
        <v>6412797.2731025051</v>
      </c>
      <c r="AG293" s="4">
        <v>6227273</v>
      </c>
      <c r="AH293" s="4">
        <v>6107193</v>
      </c>
      <c r="AI293" s="4">
        <v>5682732</v>
      </c>
      <c r="AJ293" s="4">
        <v>5560589</v>
      </c>
      <c r="AK293" s="4">
        <v>5608420</v>
      </c>
    </row>
    <row r="294" spans="2:37">
      <c r="B294" t="s">
        <v>7</v>
      </c>
      <c r="C294" s="4">
        <v>2795745.9276829087</v>
      </c>
      <c r="D294" s="4">
        <v>3134058.130243775</v>
      </c>
      <c r="E294" s="4">
        <v>3708296.0063584531</v>
      </c>
      <c r="F294" s="4">
        <v>4081198.6409340142</v>
      </c>
      <c r="G294" s="4">
        <v>4405609.3242815481</v>
      </c>
      <c r="H294" s="4">
        <v>4875941.5311653065</v>
      </c>
      <c r="I294" s="4">
        <v>5524576.1296487022</v>
      </c>
      <c r="J294" s="4">
        <v>6028046.8309156615</v>
      </c>
      <c r="K294" s="4">
        <v>6736670.3985426435</v>
      </c>
      <c r="L294" s="4">
        <v>7481373.274632345</v>
      </c>
      <c r="M294" s="4">
        <v>8400284.5918004122</v>
      </c>
      <c r="N294" s="4">
        <v>9440392.9948494881</v>
      </c>
      <c r="O294" s="4">
        <v>10540943.646863919</v>
      </c>
      <c r="P294" s="4">
        <v>10987709.343652818</v>
      </c>
      <c r="Q294" s="4">
        <v>11345144.601985939</v>
      </c>
      <c r="R294" s="4">
        <v>11927090.131939957</v>
      </c>
      <c r="S294" s="4">
        <v>12594345.64033412</v>
      </c>
      <c r="T294" s="4">
        <v>13523677.126969084</v>
      </c>
      <c r="U294" s="4">
        <v>14326824.900258373</v>
      </c>
      <c r="V294" s="4">
        <v>14957406.635771286</v>
      </c>
      <c r="W294" s="4">
        <v>15993609.268221185</v>
      </c>
      <c r="X294" s="4">
        <v>17125450.68470782</v>
      </c>
      <c r="Y294" s="4">
        <v>18197348.78634711</v>
      </c>
      <c r="Z294" s="4">
        <v>19372054.664660469</v>
      </c>
      <c r="AA294" s="4">
        <v>20431099.322376426</v>
      </c>
      <c r="AB294" s="4">
        <v>21918034.434154723</v>
      </c>
      <c r="AC294" s="4">
        <v>23481570.195456598</v>
      </c>
      <c r="AD294" s="4">
        <v>25391817.19583343</v>
      </c>
      <c r="AE294" s="4">
        <v>26510427.592556238</v>
      </c>
      <c r="AF294" s="4">
        <v>26287377.281935133</v>
      </c>
      <c r="AG294" s="4">
        <v>26175271</v>
      </c>
      <c r="AH294" s="4">
        <v>25647530</v>
      </c>
      <c r="AI294" s="4">
        <v>24098242</v>
      </c>
      <c r="AJ294" s="4">
        <v>23296312</v>
      </c>
      <c r="AK294" s="4">
        <v>23225483</v>
      </c>
    </row>
    <row r="295" spans="2:37">
      <c r="B295" t="s">
        <v>8</v>
      </c>
      <c r="C295" s="4">
        <v>1550105.36698801</v>
      </c>
      <c r="D295" s="4">
        <v>1756106.4742221176</v>
      </c>
      <c r="E295" s="4">
        <v>1969811.7783953266</v>
      </c>
      <c r="F295" s="4">
        <v>2227842.0224443604</v>
      </c>
      <c r="G295" s="4">
        <v>2435804.2554578586</v>
      </c>
      <c r="H295" s="4">
        <v>2791778.0270146262</v>
      </c>
      <c r="I295" s="4">
        <v>2942944.0883577988</v>
      </c>
      <c r="J295" s="4">
        <v>3275906.6976926252</v>
      </c>
      <c r="K295" s="4">
        <v>3715604.1961524677</v>
      </c>
      <c r="L295" s="4">
        <v>4226409.6165800877</v>
      </c>
      <c r="M295" s="4">
        <v>4881570.4591956204</v>
      </c>
      <c r="N295" s="4">
        <v>5602742.2824986354</v>
      </c>
      <c r="O295" s="4">
        <v>6063796.8254529797</v>
      </c>
      <c r="P295" s="4">
        <v>6512306.3901230246</v>
      </c>
      <c r="Q295" s="4">
        <v>6835332.1300036563</v>
      </c>
      <c r="R295" s="4">
        <v>7289729.5442879014</v>
      </c>
      <c r="S295" s="4">
        <v>7721303.9054567553</v>
      </c>
      <c r="T295" s="4">
        <v>8269533.7752735224</v>
      </c>
      <c r="U295" s="4">
        <v>8935949.5237180348</v>
      </c>
      <c r="V295" s="4">
        <v>9323388.9140083008</v>
      </c>
      <c r="W295" s="4">
        <v>9969713.4274135735</v>
      </c>
      <c r="X295" s="4">
        <v>10887770.107682755</v>
      </c>
      <c r="Y295" s="4">
        <v>11744657.561549362</v>
      </c>
      <c r="Z295" s="4">
        <v>12749693.804732261</v>
      </c>
      <c r="AA295" s="4">
        <v>13726973.904395761</v>
      </c>
      <c r="AB295" s="4">
        <v>14971417.876981089</v>
      </c>
      <c r="AC295" s="4">
        <v>16435640.908254612</v>
      </c>
      <c r="AD295" s="4">
        <v>18169942.173682649</v>
      </c>
      <c r="AE295" s="4">
        <v>19506107.672602303</v>
      </c>
      <c r="AF295" s="4">
        <v>19164959.559861399</v>
      </c>
      <c r="AG295" s="4">
        <v>19216774</v>
      </c>
      <c r="AH295" s="4">
        <v>18420254</v>
      </c>
      <c r="AI295" s="4">
        <v>16768989</v>
      </c>
      <c r="AJ295" s="4">
        <v>16114104</v>
      </c>
      <c r="AK295" s="4">
        <v>16163094</v>
      </c>
    </row>
    <row r="296" spans="2:37">
      <c r="B296" t="s">
        <v>9</v>
      </c>
      <c r="C296" s="4">
        <v>9998396.6287841611</v>
      </c>
      <c r="D296" s="4">
        <v>11038084.6516909</v>
      </c>
      <c r="E296" s="4">
        <v>12149227.397015376</v>
      </c>
      <c r="F296" s="4">
        <v>13556859.619949548</v>
      </c>
      <c r="G296" s="4">
        <v>14661664.121565202</v>
      </c>
      <c r="H296" s="4">
        <v>15496788.852337355</v>
      </c>
      <c r="I296" s="4">
        <v>18358805.835761011</v>
      </c>
      <c r="J296" s="4">
        <v>21050390.833648503</v>
      </c>
      <c r="K296" s="4">
        <v>23821651.616843451</v>
      </c>
      <c r="L296" s="4">
        <v>27258883.038541384</v>
      </c>
      <c r="M296" s="4">
        <v>31711345.882942017</v>
      </c>
      <c r="N296" s="4">
        <v>35871366.080246091</v>
      </c>
      <c r="O296" s="4">
        <v>38989349.244843192</v>
      </c>
      <c r="P296" s="4">
        <v>40283014.150895849</v>
      </c>
      <c r="Q296" s="4">
        <v>41368288.848476313</v>
      </c>
      <c r="R296" s="4">
        <v>43996539.709619328</v>
      </c>
      <c r="S296" s="4">
        <v>47322316.544104666</v>
      </c>
      <c r="T296" s="4">
        <v>49740290.076913215</v>
      </c>
      <c r="U296" s="4">
        <v>53468179.498408817</v>
      </c>
      <c r="V296" s="4">
        <v>57703450.508250095</v>
      </c>
      <c r="W296" s="4">
        <v>62782509.306823097</v>
      </c>
      <c r="X296" s="4">
        <v>67106582.651493125</v>
      </c>
      <c r="Y296" s="4">
        <v>71248273.709257707</v>
      </c>
      <c r="Z296" s="4">
        <v>76306892.934464782</v>
      </c>
      <c r="AA296" s="4">
        <v>80875167.762491673</v>
      </c>
      <c r="AB296" s="4">
        <v>87016537.762293249</v>
      </c>
      <c r="AC296" s="4">
        <v>93948373.221688449</v>
      </c>
      <c r="AD296" s="4">
        <v>102329298.36700282</v>
      </c>
      <c r="AE296" s="4">
        <v>108154966.65642488</v>
      </c>
      <c r="AF296" s="4">
        <v>105598631.68613507</v>
      </c>
      <c r="AG296" s="4">
        <v>103979486</v>
      </c>
      <c r="AH296" s="4">
        <v>101310499</v>
      </c>
      <c r="AI296" s="4">
        <v>95523874</v>
      </c>
      <c r="AJ296" s="4">
        <v>93181836</v>
      </c>
      <c r="AK296" s="4">
        <v>94600003</v>
      </c>
    </row>
    <row r="297" spans="2:37">
      <c r="B297" t="s">
        <v>10</v>
      </c>
      <c r="C297" s="4">
        <v>4727665.8669692241</v>
      </c>
      <c r="D297" s="4">
        <v>5356377.7774136718</v>
      </c>
      <c r="E297" s="4">
        <v>5710413.8294606982</v>
      </c>
      <c r="F297" s="4">
        <v>6686331.0893298527</v>
      </c>
      <c r="G297" s="4">
        <v>7245755.3807270695</v>
      </c>
      <c r="H297" s="4">
        <v>7824014.0980380662</v>
      </c>
      <c r="I297" s="4">
        <v>8492825.3279720992</v>
      </c>
      <c r="J297" s="4">
        <v>9650870.7292090897</v>
      </c>
      <c r="K297" s="4">
        <v>10639736.35733654</v>
      </c>
      <c r="L297" s="4">
        <v>12191484.822734253</v>
      </c>
      <c r="M297" s="4">
        <v>14338480.459745167</v>
      </c>
      <c r="N297" s="4">
        <v>16039744.784755191</v>
      </c>
      <c r="O297" s="4">
        <v>17355104.245481931</v>
      </c>
      <c r="P297" s="4">
        <v>18255365.651734672</v>
      </c>
      <c r="Q297" s="4">
        <v>19293712.40787651</v>
      </c>
      <c r="R297" s="4">
        <v>20979981.431349773</v>
      </c>
      <c r="S297" s="4">
        <v>22510044.827302326</v>
      </c>
      <c r="T297" s="4">
        <v>24310194.949483935</v>
      </c>
      <c r="U297" s="4">
        <v>26246457.687731922</v>
      </c>
      <c r="V297" s="4">
        <v>28116067.936383139</v>
      </c>
      <c r="W297" s="4">
        <v>30703575.545100566</v>
      </c>
      <c r="X297" s="4">
        <v>32734249.597355537</v>
      </c>
      <c r="Y297" s="4">
        <v>35244300.447558425</v>
      </c>
      <c r="Z297" s="4">
        <v>37639431.954577334</v>
      </c>
      <c r="AA297" s="4">
        <v>40090555.518841714</v>
      </c>
      <c r="AB297" s="4">
        <v>43028469.57045991</v>
      </c>
      <c r="AC297" s="4">
        <v>46495184.374196649</v>
      </c>
      <c r="AD297" s="4">
        <v>50029979.585093349</v>
      </c>
      <c r="AE297" s="4">
        <v>52893647.985239439</v>
      </c>
      <c r="AF297" s="4">
        <v>50107983.338312574</v>
      </c>
      <c r="AG297" s="4">
        <v>49005605</v>
      </c>
      <c r="AH297" s="4">
        <v>47438400</v>
      </c>
      <c r="AI297" s="4">
        <v>44016948</v>
      </c>
      <c r="AJ297" s="4">
        <v>42952324</v>
      </c>
      <c r="AK297" s="4">
        <v>43467230</v>
      </c>
    </row>
    <row r="298" spans="2:37">
      <c r="B298" t="s">
        <v>11</v>
      </c>
      <c r="C298" s="4">
        <v>771815.02486060874</v>
      </c>
      <c r="D298" s="4">
        <v>832726.33733152761</v>
      </c>
      <c r="E298" s="4">
        <v>934215.05018456094</v>
      </c>
      <c r="F298" s="4">
        <v>1093543.5930242236</v>
      </c>
      <c r="G298" s="4">
        <v>1219139.6751786442</v>
      </c>
      <c r="H298" s="4">
        <v>1321648.4750741376</v>
      </c>
      <c r="I298" s="4">
        <v>1487835.9778463263</v>
      </c>
      <c r="J298" s="4">
        <v>1713721.6163800971</v>
      </c>
      <c r="K298" s="4">
        <v>1958616.2094272317</v>
      </c>
      <c r="L298" s="4">
        <v>2229122.9150587511</v>
      </c>
      <c r="M298" s="4">
        <v>2580180.9981919401</v>
      </c>
      <c r="N298" s="4">
        <v>2940846.0403960762</v>
      </c>
      <c r="O298" s="4">
        <v>3289067.6709091035</v>
      </c>
      <c r="P298" s="4">
        <v>3382231.9081443371</v>
      </c>
      <c r="Q298" s="4">
        <v>3407696.383998699</v>
      </c>
      <c r="R298" s="4">
        <v>3612177.7125795484</v>
      </c>
      <c r="S298" s="4">
        <v>3753568.6336422125</v>
      </c>
      <c r="T298" s="4">
        <v>3959892.8143251529</v>
      </c>
      <c r="U298" s="4">
        <v>4240473.3389426647</v>
      </c>
      <c r="V298" s="4">
        <v>4542452.6882054564</v>
      </c>
      <c r="W298" s="4">
        <v>4892748.0723719606</v>
      </c>
      <c r="X298" s="4">
        <v>5246653.4345066315</v>
      </c>
      <c r="Y298" s="4">
        <v>5583832.6133697005</v>
      </c>
      <c r="Z298" s="4">
        <v>6027370.8077117736</v>
      </c>
      <c r="AA298" s="4">
        <v>6409976.721073823</v>
      </c>
      <c r="AB298" s="4">
        <v>6948515.7629787037</v>
      </c>
      <c r="AC298" s="4">
        <v>7502846.8246142874</v>
      </c>
      <c r="AD298" s="4">
        <v>8141253.6336706709</v>
      </c>
      <c r="AE298" s="4">
        <v>8719782.9888970256</v>
      </c>
      <c r="AF298" s="4">
        <v>8654206.3672210369</v>
      </c>
      <c r="AG298" s="4">
        <v>8688540</v>
      </c>
      <c r="AH298" s="4">
        <v>8418955</v>
      </c>
      <c r="AI298" s="4">
        <v>7783534</v>
      </c>
      <c r="AJ298" s="4">
        <v>7716883</v>
      </c>
      <c r="AK298" s="4">
        <v>7841419</v>
      </c>
    </row>
    <row r="299" spans="2:37">
      <c r="B299" t="s">
        <v>12</v>
      </c>
      <c r="C299" s="4">
        <v>2805186.6971037192</v>
      </c>
      <c r="D299" s="4">
        <v>3181515.1496452424</v>
      </c>
      <c r="E299" s="4">
        <v>3625030.5758989579</v>
      </c>
      <c r="F299" s="4">
        <v>3955662.5477974974</v>
      </c>
      <c r="G299" s="4">
        <v>4251444.412559093</v>
      </c>
      <c r="H299" s="4">
        <v>4530872.4959570067</v>
      </c>
      <c r="I299" s="4">
        <v>4914213.4364052564</v>
      </c>
      <c r="J299" s="4">
        <v>5546208.4091752088</v>
      </c>
      <c r="K299" s="4">
        <v>6266466.979112857</v>
      </c>
      <c r="L299" s="4">
        <v>7138850.6309354426</v>
      </c>
      <c r="M299" s="4">
        <v>8181892.9233855298</v>
      </c>
      <c r="N299" s="4">
        <v>9246489.5866381079</v>
      </c>
      <c r="O299" s="4">
        <v>9966712.2764732167</v>
      </c>
      <c r="P299" s="4">
        <v>10471119.375423113</v>
      </c>
      <c r="Q299" s="4">
        <v>10871581.892465184</v>
      </c>
      <c r="R299" s="4">
        <v>11639929.985934231</v>
      </c>
      <c r="S299" s="4">
        <v>12302192.645617239</v>
      </c>
      <c r="T299" s="4">
        <v>13204024.981977789</v>
      </c>
      <c r="U299" s="4">
        <v>14105190.566471184</v>
      </c>
      <c r="V299" s="4">
        <v>14956930.499529555</v>
      </c>
      <c r="W299" s="4">
        <v>16159440.979547583</v>
      </c>
      <c r="X299" s="4">
        <v>17257865.97103332</v>
      </c>
      <c r="Y299" s="4">
        <v>18272974.185514804</v>
      </c>
      <c r="Z299" s="4">
        <v>19475265.585492995</v>
      </c>
      <c r="AA299" s="4">
        <v>20563979.158668358</v>
      </c>
      <c r="AB299" s="4">
        <v>22099047.817308731</v>
      </c>
      <c r="AC299" s="4">
        <v>23934216.252589852</v>
      </c>
      <c r="AD299" s="4">
        <v>26239557.00271349</v>
      </c>
      <c r="AE299" s="4">
        <v>27879760.10485068</v>
      </c>
      <c r="AF299" s="4">
        <v>27592611.248037532</v>
      </c>
      <c r="AG299" s="4">
        <v>27199110</v>
      </c>
      <c r="AH299" s="4">
        <v>26515687</v>
      </c>
      <c r="AI299" s="4">
        <v>24804665</v>
      </c>
      <c r="AJ299" s="4">
        <v>24361225</v>
      </c>
      <c r="AK299" s="4">
        <v>24312362</v>
      </c>
    </row>
    <row r="300" spans="2:37">
      <c r="B300" t="s">
        <v>13</v>
      </c>
      <c r="C300" s="4">
        <v>8530154.8906299006</v>
      </c>
      <c r="D300" s="4">
        <v>9678748.0056063291</v>
      </c>
      <c r="E300" s="4">
        <v>11336816.164862595</v>
      </c>
      <c r="F300" s="4">
        <v>13036972.897258323</v>
      </c>
      <c r="G300" s="4">
        <v>13812272.933494937</v>
      </c>
      <c r="H300" s="4">
        <v>14989155.247606087</v>
      </c>
      <c r="I300" s="4">
        <v>17703873.836408265</v>
      </c>
      <c r="J300" s="4">
        <v>19847397.751042057</v>
      </c>
      <c r="K300" s="4">
        <v>22257953.061228562</v>
      </c>
      <c r="L300" s="4">
        <v>25301517.17024038</v>
      </c>
      <c r="M300" s="4">
        <v>29719111.492988482</v>
      </c>
      <c r="N300" s="4">
        <v>33243689.042953752</v>
      </c>
      <c r="O300" s="4">
        <v>37000792.835135356</v>
      </c>
      <c r="P300" s="4">
        <v>39431457.590682045</v>
      </c>
      <c r="Q300" s="4">
        <v>40546308.986482255</v>
      </c>
      <c r="R300" s="4">
        <v>42499438.024843946</v>
      </c>
      <c r="S300" s="4">
        <v>44146119.780388452</v>
      </c>
      <c r="T300" s="4">
        <v>47444664.110177509</v>
      </c>
      <c r="U300" s="4">
        <v>51608731.902876742</v>
      </c>
      <c r="V300" s="4">
        <v>56503878.920583069</v>
      </c>
      <c r="W300" s="4">
        <v>62107527.578946427</v>
      </c>
      <c r="X300" s="4">
        <v>66988557.186799504</v>
      </c>
      <c r="Y300" s="4">
        <v>71003163.357191935</v>
      </c>
      <c r="Z300" s="4">
        <v>75231780.791338816</v>
      </c>
      <c r="AA300" s="4">
        <v>80190122.182031944</v>
      </c>
      <c r="AB300" s="4">
        <v>86396670.007690474</v>
      </c>
      <c r="AC300" s="4">
        <v>93340921.716448277</v>
      </c>
      <c r="AD300" s="4">
        <v>100553408.18103175</v>
      </c>
      <c r="AE300" s="4">
        <v>107572596.38518481</v>
      </c>
      <c r="AF300" s="4">
        <v>107513048.35262898</v>
      </c>
      <c r="AG300" s="4">
        <v>105534564</v>
      </c>
      <c r="AH300" s="4">
        <v>104673936</v>
      </c>
      <c r="AI300" s="4">
        <v>100328399</v>
      </c>
      <c r="AJ300" s="4">
        <v>98408629</v>
      </c>
      <c r="AK300" s="4">
        <v>98574990</v>
      </c>
    </row>
    <row r="301" spans="2:37">
      <c r="B301" t="s">
        <v>14</v>
      </c>
      <c r="C301" s="4">
        <v>948730.97910701029</v>
      </c>
      <c r="D301" s="4">
        <v>1018134.6522146948</v>
      </c>
      <c r="E301" s="4">
        <v>1163955.7248873583</v>
      </c>
      <c r="F301" s="4">
        <v>1322448.6015989578</v>
      </c>
      <c r="G301" s="4">
        <v>1485495.3461847049</v>
      </c>
      <c r="H301" s="4">
        <v>1656526.2242780102</v>
      </c>
      <c r="I301" s="4">
        <v>1940177.7472090931</v>
      </c>
      <c r="J301" s="4">
        <v>2179208.0349575607</v>
      </c>
      <c r="K301" s="4">
        <v>2486411.1246647672</v>
      </c>
      <c r="L301" s="4">
        <v>2895490.5836818828</v>
      </c>
      <c r="M301" s="4">
        <v>3336173.0349777606</v>
      </c>
      <c r="N301" s="4">
        <v>3788389.6867830236</v>
      </c>
      <c r="O301" s="4">
        <v>4120038.5761787463</v>
      </c>
      <c r="P301" s="4">
        <v>4272071.1065377099</v>
      </c>
      <c r="Q301" s="4">
        <v>4477800.4693836002</v>
      </c>
      <c r="R301" s="4">
        <v>4746986.0532775484</v>
      </c>
      <c r="S301" s="4">
        <v>5057190.9679458858</v>
      </c>
      <c r="T301" s="4">
        <v>5649219.2316490328</v>
      </c>
      <c r="U301" s="4">
        <v>6169657.9980385341</v>
      </c>
      <c r="V301" s="4">
        <v>6695156.5943918331</v>
      </c>
      <c r="W301" s="4">
        <v>7347593.4128430681</v>
      </c>
      <c r="X301" s="4">
        <v>8049493.3684072914</v>
      </c>
      <c r="Y301" s="4">
        <v>8781961.1708735097</v>
      </c>
      <c r="Z301" s="4">
        <v>9474489.5928624272</v>
      </c>
      <c r="AA301" s="4">
        <v>10192091.145119322</v>
      </c>
      <c r="AB301" s="4">
        <v>11084052.484636186</v>
      </c>
      <c r="AC301" s="4">
        <v>12224692.631659195</v>
      </c>
      <c r="AD301" s="4">
        <v>13404218.889650349</v>
      </c>
      <c r="AE301" s="4">
        <v>14429829.233391427</v>
      </c>
      <c r="AF301" s="4">
        <v>14034338.581077103</v>
      </c>
      <c r="AG301" s="4">
        <v>13977131</v>
      </c>
      <c r="AH301" s="4">
        <v>13517119</v>
      </c>
      <c r="AI301" s="4">
        <v>12590394</v>
      </c>
      <c r="AJ301" s="4">
        <v>12294013</v>
      </c>
      <c r="AK301" s="4">
        <v>12442922</v>
      </c>
    </row>
    <row r="302" spans="2:37">
      <c r="B302" t="s">
        <v>15</v>
      </c>
      <c r="C302" s="4">
        <v>872690.32281201659</v>
      </c>
      <c r="D302" s="4">
        <v>988576.50257571752</v>
      </c>
      <c r="E302" s="4">
        <v>1110660.5182199192</v>
      </c>
      <c r="F302" s="4">
        <v>1200292.3674205972</v>
      </c>
      <c r="G302" s="4">
        <v>1299474.22076404</v>
      </c>
      <c r="H302" s="4">
        <v>1436779.5652330897</v>
      </c>
      <c r="I302" s="4">
        <v>1612173.7864342739</v>
      </c>
      <c r="J302" s="4">
        <v>1794991.4252203398</v>
      </c>
      <c r="K302" s="4">
        <v>2013788.808186519</v>
      </c>
      <c r="L302" s="4">
        <v>2326879.3201153022</v>
      </c>
      <c r="M302" s="4">
        <v>2591718.2098765508</v>
      </c>
      <c r="N302" s="4">
        <v>3011376.5428955513</v>
      </c>
      <c r="O302" s="4">
        <v>3279692.8544391673</v>
      </c>
      <c r="P302" s="4">
        <v>3434951.9816595409</v>
      </c>
      <c r="Q302" s="4">
        <v>3638644.9032372464</v>
      </c>
      <c r="R302" s="4">
        <v>3930351.7690606262</v>
      </c>
      <c r="S302" s="4">
        <v>4165809.5793010443</v>
      </c>
      <c r="T302" s="4">
        <v>4499059.2099614544</v>
      </c>
      <c r="U302" s="4">
        <v>4864871.2548450101</v>
      </c>
      <c r="V302" s="4">
        <v>5146959.7516976735</v>
      </c>
      <c r="W302" s="4">
        <v>5613833.5085804341</v>
      </c>
      <c r="X302" s="4">
        <v>6025738.5586150531</v>
      </c>
      <c r="Y302" s="4">
        <v>6384804.3705012482</v>
      </c>
      <c r="Z302" s="4">
        <v>6782271.5729656834</v>
      </c>
      <c r="AA302" s="4">
        <v>7156396.6913991077</v>
      </c>
      <c r="AB302" s="4">
        <v>7652977.6009025089</v>
      </c>
      <c r="AC302" s="4">
        <v>8181717.6974731674</v>
      </c>
      <c r="AD302" s="4">
        <v>8863678.8291542511</v>
      </c>
      <c r="AE302" s="4">
        <v>9393176.2480344921</v>
      </c>
      <c r="AF302" s="4">
        <v>9225535.7994862795</v>
      </c>
      <c r="AG302" s="4">
        <v>9152470</v>
      </c>
      <c r="AH302" s="4">
        <v>9078006</v>
      </c>
      <c r="AI302" s="4">
        <v>8480652</v>
      </c>
      <c r="AJ302" s="4">
        <v>8254819</v>
      </c>
      <c r="AK302" s="4">
        <v>8342523</v>
      </c>
    </row>
    <row r="303" spans="2:37">
      <c r="B303" t="s">
        <v>16</v>
      </c>
      <c r="C303" s="4">
        <v>3951232.0953904479</v>
      </c>
      <c r="D303" s="4">
        <v>4454512.2238393119</v>
      </c>
      <c r="E303" s="4">
        <v>5080503.225296014</v>
      </c>
      <c r="F303" s="4">
        <v>5598734.2499033334</v>
      </c>
      <c r="G303" s="4">
        <v>5901740.3050548201</v>
      </c>
      <c r="H303" s="4">
        <v>6405717.1495606825</v>
      </c>
      <c r="I303" s="4">
        <v>7170161.015695896</v>
      </c>
      <c r="J303" s="4">
        <v>7591630.487390684</v>
      </c>
      <c r="K303" s="4">
        <v>8281593.5627467185</v>
      </c>
      <c r="L303" s="4">
        <v>9199743.9893032275</v>
      </c>
      <c r="M303" s="4">
        <v>10284548.09978785</v>
      </c>
      <c r="N303" s="4">
        <v>11747184.560845263</v>
      </c>
      <c r="O303" s="4">
        <v>12446402.10339834</v>
      </c>
      <c r="P303" s="4">
        <v>13362997.061880769</v>
      </c>
      <c r="Q303" s="4">
        <v>13795048.716631541</v>
      </c>
      <c r="R303" s="4">
        <v>14572396.608937426</v>
      </c>
      <c r="S303" s="4">
        <v>15412419.914431324</v>
      </c>
      <c r="T303" s="4">
        <v>16439305.690053821</v>
      </c>
      <c r="U303" s="4">
        <v>17805654.979931585</v>
      </c>
      <c r="V303" s="4">
        <v>19287360.395642761</v>
      </c>
      <c r="W303" s="4">
        <v>20696912.896003224</v>
      </c>
      <c r="X303" s="4">
        <v>22289435.813363701</v>
      </c>
      <c r="Y303" s="4">
        <v>23531460.85273762</v>
      </c>
      <c r="Z303" s="4">
        <v>24981488.114030771</v>
      </c>
      <c r="AA303" s="4">
        <v>26116502.064960618</v>
      </c>
      <c r="AB303" s="4">
        <v>27803808.766800251</v>
      </c>
      <c r="AC303" s="4">
        <v>29741227.392055757</v>
      </c>
      <c r="AD303" s="4">
        <v>32185400.38590578</v>
      </c>
      <c r="AE303" s="4">
        <v>34411227.241454221</v>
      </c>
      <c r="AF303" s="4">
        <v>33562639.090199389</v>
      </c>
      <c r="AG303" s="4">
        <v>33457436</v>
      </c>
      <c r="AH303" s="4">
        <v>33026834</v>
      </c>
      <c r="AI303" s="4">
        <v>31624463</v>
      </c>
      <c r="AJ303" s="4">
        <v>30864470</v>
      </c>
      <c r="AK303" s="4">
        <v>31074460</v>
      </c>
    </row>
    <row r="304" spans="2:37">
      <c r="B304" t="s">
        <v>17</v>
      </c>
      <c r="C304" s="4">
        <v>335306.12640214665</v>
      </c>
      <c r="D304" s="4">
        <v>381113.46680269582</v>
      </c>
      <c r="E304" s="4">
        <v>461811.07925888675</v>
      </c>
      <c r="F304" s="4">
        <v>511788.10733874846</v>
      </c>
      <c r="G304" s="4">
        <v>531040.58423487458</v>
      </c>
      <c r="H304" s="4">
        <v>516735.35446928372</v>
      </c>
      <c r="I304" s="4">
        <v>645951.86786442064</v>
      </c>
      <c r="J304" s="4">
        <v>737541.27809855039</v>
      </c>
      <c r="K304" s="4">
        <v>829291.69360084087</v>
      </c>
      <c r="L304" s="4">
        <v>955011.28503273218</v>
      </c>
      <c r="M304" s="4">
        <v>1064586.7601664348</v>
      </c>
      <c r="N304" s="4">
        <v>1208824.3855770787</v>
      </c>
      <c r="O304" s="4">
        <v>1269125.0644679959</v>
      </c>
      <c r="P304" s="4">
        <v>1368005.2185270616</v>
      </c>
      <c r="Q304" s="4">
        <v>1475096.6364801147</v>
      </c>
      <c r="R304" s="4">
        <v>1573225.7655608</v>
      </c>
      <c r="S304" s="4">
        <v>1621949.1678074247</v>
      </c>
      <c r="T304" s="4">
        <v>1777957.0264763462</v>
      </c>
      <c r="U304" s="4">
        <v>1895065.3313764969</v>
      </c>
      <c r="V304" s="4">
        <v>2038621.6869911973</v>
      </c>
      <c r="W304" s="4">
        <v>2180401.9043713845</v>
      </c>
      <c r="X304" s="4">
        <v>2337430.8259002697</v>
      </c>
      <c r="Y304" s="4">
        <v>2507840.9573550662</v>
      </c>
      <c r="Z304" s="4">
        <v>2675151.4063027441</v>
      </c>
      <c r="AA304" s="4">
        <v>2843863.6066634692</v>
      </c>
      <c r="AB304" s="4">
        <v>3014758.5277234591</v>
      </c>
      <c r="AC304" s="4">
        <v>3265851.7565572984</v>
      </c>
      <c r="AD304" s="4">
        <v>3522805.7087780349</v>
      </c>
      <c r="AE304" s="4">
        <v>3714175.6011113455</v>
      </c>
      <c r="AF304" s="4">
        <v>3593667.2001169999</v>
      </c>
      <c r="AG304" s="4">
        <v>3582823</v>
      </c>
      <c r="AH304" s="4">
        <v>3524676</v>
      </c>
      <c r="AI304" s="4">
        <v>3322715</v>
      </c>
      <c r="AJ304" s="4">
        <v>3243018</v>
      </c>
      <c r="AK304" s="4">
        <v>3311096</v>
      </c>
    </row>
    <row r="305" spans="2:37">
      <c r="B305" t="s">
        <v>47</v>
      </c>
      <c r="C305" s="4">
        <v>152278.09813146607</v>
      </c>
      <c r="D305" s="4">
        <v>175121.44469111966</v>
      </c>
      <c r="E305" s="4">
        <v>207060.67167628079</v>
      </c>
      <c r="F305" s="4">
        <v>244954.22174597229</v>
      </c>
      <c r="G305" s="4">
        <v>277179.73836277716</v>
      </c>
      <c r="H305" s="4">
        <v>289263.04208749486</v>
      </c>
      <c r="I305" s="4">
        <v>345415.5187846403</v>
      </c>
      <c r="J305" s="4">
        <v>389877.81167493254</v>
      </c>
      <c r="K305" s="4">
        <v>444172.44011992868</v>
      </c>
      <c r="L305" s="4">
        <v>452567.51114087849</v>
      </c>
      <c r="M305" s="4">
        <v>540637.74458636821</v>
      </c>
      <c r="N305" s="4">
        <v>615662.2266669817</v>
      </c>
      <c r="O305" s="4">
        <v>648514.43143894023</v>
      </c>
      <c r="P305" s="4">
        <v>664019.75679849368</v>
      </c>
      <c r="Q305" s="4">
        <v>700126.01721138984</v>
      </c>
      <c r="R305" s="4">
        <v>732282.709437076</v>
      </c>
      <c r="S305" s="4">
        <v>736927.76868604904</v>
      </c>
      <c r="T305" s="4">
        <v>791949.77698185458</v>
      </c>
      <c r="U305" s="4">
        <v>875881.45394354756</v>
      </c>
      <c r="V305" s="4">
        <v>891413.6907090306</v>
      </c>
      <c r="W305" s="4">
        <v>982718.81174076151</v>
      </c>
      <c r="X305" s="4">
        <v>1035120.6954044272</v>
      </c>
      <c r="Y305" s="4">
        <v>1076373.3487079225</v>
      </c>
      <c r="Z305" s="4">
        <v>1152642.2612287099</v>
      </c>
      <c r="AA305" s="4">
        <v>1240493.7490495616</v>
      </c>
      <c r="AB305" s="4">
        <v>1330165.5520524457</v>
      </c>
      <c r="AC305" s="4">
        <v>1423880.3353355732</v>
      </c>
      <c r="AD305" s="4">
        <v>1537651.4229405723</v>
      </c>
      <c r="AE305" s="4">
        <v>1645093.8878391262</v>
      </c>
      <c r="AF305" s="4">
        <v>1685407.5278656115</v>
      </c>
      <c r="AG305" s="4">
        <v>1664302</v>
      </c>
      <c r="AH305" s="4">
        <v>1674843</v>
      </c>
      <c r="AI305" s="4">
        <v>1567267</v>
      </c>
      <c r="AJ305" s="4">
        <v>1580846</v>
      </c>
      <c r="AK305" s="4">
        <v>1598657</v>
      </c>
    </row>
    <row r="306" spans="2:37">
      <c r="B306" t="s">
        <v>48</v>
      </c>
      <c r="C306" s="4">
        <v>71468.758735182739</v>
      </c>
      <c r="D306" s="4">
        <v>89854.27540550266</v>
      </c>
      <c r="E306" s="4">
        <v>95960.691264980051</v>
      </c>
      <c r="F306" s="4">
        <v>118596.66258395062</v>
      </c>
      <c r="G306" s="4">
        <v>130385.58341879427</v>
      </c>
      <c r="H306" s="4">
        <v>179841.99330222522</v>
      </c>
      <c r="I306" s="4">
        <v>177777.44177390696</v>
      </c>
      <c r="J306" s="4">
        <v>193193.16830738867</v>
      </c>
      <c r="K306" s="4">
        <v>168031.83813292984</v>
      </c>
      <c r="L306" s="4">
        <v>225925.4256894963</v>
      </c>
      <c r="M306" s="4">
        <v>233922.74608916088</v>
      </c>
      <c r="N306" s="4">
        <v>255388.39925706448</v>
      </c>
      <c r="O306" s="4">
        <v>295520.93682429992</v>
      </c>
      <c r="P306" s="4">
        <v>324019.42619314464</v>
      </c>
      <c r="Q306" s="4">
        <v>335203.07592111517</v>
      </c>
      <c r="R306" s="4">
        <v>348468.80671924102</v>
      </c>
      <c r="S306" s="4">
        <v>369064.83623053849</v>
      </c>
      <c r="T306" s="4">
        <v>369914.20965116983</v>
      </c>
      <c r="U306" s="4">
        <v>376546.81140683993</v>
      </c>
      <c r="V306" s="4">
        <v>368079.83616861911</v>
      </c>
      <c r="W306" s="4">
        <v>400524.98527743283</v>
      </c>
      <c r="X306" s="4">
        <v>403099.04394275683</v>
      </c>
      <c r="Y306" s="4">
        <v>393312.55704071326</v>
      </c>
      <c r="Z306" s="4">
        <v>354024.59842760133</v>
      </c>
      <c r="AA306" s="4">
        <v>408697.93698353099</v>
      </c>
      <c r="AB306" s="4">
        <v>457724.5700554208</v>
      </c>
      <c r="AC306" s="4">
        <v>529171.34680596669</v>
      </c>
      <c r="AD306" s="4">
        <v>526830.8076522859</v>
      </c>
      <c r="AE306" s="4">
        <v>553091.59799144021</v>
      </c>
      <c r="AF306" s="4">
        <v>562179.26473084209</v>
      </c>
      <c r="AG306" s="4">
        <v>579111</v>
      </c>
      <c r="AH306" s="4">
        <v>819040</v>
      </c>
      <c r="AI306" s="4">
        <v>578469</v>
      </c>
      <c r="AJ306" s="4">
        <v>601325</v>
      </c>
      <c r="AK306" s="4">
        <v>552608</v>
      </c>
    </row>
    <row r="307" spans="2:37">
      <c r="B307" t="s">
        <v>49</v>
      </c>
      <c r="C307" s="4">
        <v>50523241.164030045</v>
      </c>
      <c r="D307" s="4">
        <v>56731176.577670805</v>
      </c>
      <c r="E307" s="4">
        <v>64269721.934942141</v>
      </c>
      <c r="F307" s="4">
        <v>72757612.580310732</v>
      </c>
      <c r="G307" s="4">
        <v>77874575.921793342</v>
      </c>
      <c r="H307" s="4">
        <v>84662770.862878039</v>
      </c>
      <c r="I307" s="4">
        <v>96003126.82459411</v>
      </c>
      <c r="J307" s="4">
        <v>108078863.39002855</v>
      </c>
      <c r="K307" s="4">
        <v>121324621.34383474</v>
      </c>
      <c r="L307" s="4">
        <v>137780551.47210896</v>
      </c>
      <c r="M307" s="4">
        <v>159318116.02146003</v>
      </c>
      <c r="N307" s="4">
        <v>179490440.02790165</v>
      </c>
      <c r="O307" s="4">
        <v>195763956.35830224</v>
      </c>
      <c r="P307" s="4">
        <v>204826185.97215766</v>
      </c>
      <c r="Q307" s="4">
        <v>212078133.47985861</v>
      </c>
      <c r="R307" s="4">
        <v>225510027.79422715</v>
      </c>
      <c r="S307" s="4">
        <v>239224836.66867918</v>
      </c>
      <c r="T307" s="4">
        <v>255599282.96512422</v>
      </c>
      <c r="U307" s="4">
        <v>274874626.76770413</v>
      </c>
      <c r="V307" s="4">
        <v>296207021.0087114</v>
      </c>
      <c r="W307" s="4">
        <v>322067030.66564351</v>
      </c>
      <c r="X307" s="4">
        <v>346085855.92048705</v>
      </c>
      <c r="Y307" s="4">
        <v>368498614.21186173</v>
      </c>
      <c r="Z307" s="4">
        <v>393763355.00612742</v>
      </c>
      <c r="AA307" s="4">
        <v>418282634.45659757</v>
      </c>
      <c r="AB307" s="4">
        <v>450742999.89799803</v>
      </c>
      <c r="AC307" s="4">
        <v>487460807.77069497</v>
      </c>
      <c r="AD307" s="4">
        <v>528852026.58458513</v>
      </c>
      <c r="AE307" s="4">
        <v>561581298.61679733</v>
      </c>
      <c r="AF307" s="4">
        <v>549811811.27640438</v>
      </c>
      <c r="AG307" s="4">
        <v>541475000</v>
      </c>
      <c r="AH307" s="4">
        <v>530986000</v>
      </c>
      <c r="AI307" s="4">
        <v>498602000</v>
      </c>
      <c r="AJ307" s="4">
        <v>486630000</v>
      </c>
      <c r="AK307" s="4">
        <v>490829000</v>
      </c>
    </row>
    <row r="308" spans="2:37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10" spans="2:37">
      <c r="B310" s="8" t="s">
        <v>283</v>
      </c>
    </row>
    <row r="311" spans="2:37">
      <c r="B311" t="s">
        <v>53</v>
      </c>
    </row>
    <row r="312" spans="2:37">
      <c r="B312" t="s">
        <v>284</v>
      </c>
    </row>
    <row r="315" spans="2:37">
      <c r="C315" s="3">
        <v>1980</v>
      </c>
      <c r="D315" s="3">
        <v>1981</v>
      </c>
      <c r="E315" s="3">
        <v>1982</v>
      </c>
      <c r="F315" s="3">
        <v>1983</v>
      </c>
      <c r="G315" s="3">
        <v>1984</v>
      </c>
      <c r="H315" s="3">
        <v>1985</v>
      </c>
      <c r="I315" s="3">
        <v>1986</v>
      </c>
      <c r="J315" s="3">
        <v>1987</v>
      </c>
      <c r="K315" s="3">
        <v>1988</v>
      </c>
      <c r="L315" s="3">
        <v>1989</v>
      </c>
      <c r="M315" s="3">
        <v>1990</v>
      </c>
      <c r="N315" s="3">
        <v>1991</v>
      </c>
      <c r="O315" s="3">
        <v>1992</v>
      </c>
      <c r="P315" s="3">
        <v>1993</v>
      </c>
      <c r="Q315" s="3">
        <v>1994</v>
      </c>
      <c r="R315" s="3">
        <v>1995</v>
      </c>
      <c r="S315" s="3" t="s">
        <v>42</v>
      </c>
      <c r="T315" s="3" t="s">
        <v>43</v>
      </c>
      <c r="U315" s="3" t="s">
        <v>44</v>
      </c>
      <c r="V315" s="3" t="s">
        <v>45</v>
      </c>
      <c r="W315" s="3" t="s">
        <v>46</v>
      </c>
      <c r="X315" s="3">
        <v>2001</v>
      </c>
      <c r="Y315" s="3">
        <v>2002</v>
      </c>
      <c r="Z315" s="3">
        <v>2003</v>
      </c>
      <c r="AA315" s="3">
        <v>2004</v>
      </c>
      <c r="AB315" s="9">
        <v>2005</v>
      </c>
      <c r="AC315" s="9">
        <v>2006</v>
      </c>
      <c r="AD315" s="9">
        <v>2007</v>
      </c>
      <c r="AE315" s="9">
        <v>2008</v>
      </c>
      <c r="AF315" s="9">
        <v>2009</v>
      </c>
      <c r="AG315" s="9">
        <v>2010</v>
      </c>
      <c r="AH315" s="9">
        <v>2011</v>
      </c>
      <c r="AI315" s="9">
        <v>2012</v>
      </c>
      <c r="AJ315" s="9">
        <v>2013</v>
      </c>
      <c r="AK315" s="9">
        <v>2014</v>
      </c>
    </row>
    <row r="316" spans="2:37">
      <c r="B316" t="s">
        <v>1</v>
      </c>
      <c r="C316" s="4">
        <v>7784556.3166690255</v>
      </c>
      <c r="D316" s="4">
        <v>8722573.7076258361</v>
      </c>
      <c r="E316" s="4">
        <v>10084623.415468942</v>
      </c>
      <c r="F316" s="4">
        <v>11414396.713746754</v>
      </c>
      <c r="G316" s="4">
        <v>12257655.47969038</v>
      </c>
      <c r="H316" s="4">
        <v>13555134.875246489</v>
      </c>
      <c r="I316" s="4">
        <v>15098745.188033663</v>
      </c>
      <c r="J316" s="4">
        <v>17326975.273013256</v>
      </c>
      <c r="K316" s="4">
        <v>19311641.900824126</v>
      </c>
      <c r="L316" s="4">
        <v>21840725.891257729</v>
      </c>
      <c r="M316" s="4">
        <v>25128852.507121257</v>
      </c>
      <c r="N316" s="4">
        <v>27934078.418515742</v>
      </c>
      <c r="O316" s="4">
        <v>30415909.327884451</v>
      </c>
      <c r="P316" s="4">
        <v>31488954.744999953</v>
      </c>
      <c r="Q316" s="4">
        <v>33077428.332429811</v>
      </c>
      <c r="R316" s="4">
        <v>34776696.526563443</v>
      </c>
      <c r="S316" s="4">
        <v>36210233.543136321</v>
      </c>
      <c r="T316" s="4">
        <v>39224285.624027111</v>
      </c>
      <c r="U316" s="4">
        <v>41460136.675287046</v>
      </c>
      <c r="V316" s="4">
        <v>44704489.111239955</v>
      </c>
      <c r="W316" s="4">
        <v>48697943.247696631</v>
      </c>
      <c r="X316" s="4">
        <v>52226417.549148232</v>
      </c>
      <c r="Y316" s="4">
        <v>55744328.225009382</v>
      </c>
      <c r="Z316" s="4">
        <v>59779621.719354682</v>
      </c>
      <c r="AA316" s="4">
        <v>63535276.903929979</v>
      </c>
      <c r="AB316" s="4">
        <v>68752814.619395986</v>
      </c>
      <c r="AC316" s="4">
        <v>75071718.467616752</v>
      </c>
      <c r="AD316" s="4">
        <v>81139688.976861045</v>
      </c>
      <c r="AE316" s="4">
        <v>85633425.187554523</v>
      </c>
      <c r="AF316" s="4">
        <v>83743353.554533333</v>
      </c>
      <c r="AG316" s="4">
        <v>81705714.80497998</v>
      </c>
      <c r="AH316" s="4">
        <v>80341260.48537606</v>
      </c>
      <c r="AI316" s="4">
        <v>74730416.830441937</v>
      </c>
      <c r="AJ316" s="4">
        <v>72797321.92936866</v>
      </c>
      <c r="AK316" s="4">
        <v>73401358.75146693</v>
      </c>
    </row>
    <row r="317" spans="2:37">
      <c r="B317" t="s">
        <v>2</v>
      </c>
      <c r="C317" s="4">
        <v>2319181.3535430133</v>
      </c>
      <c r="D317" s="4">
        <v>2504280.0924001811</v>
      </c>
      <c r="E317" s="4">
        <v>2845839.5033540726</v>
      </c>
      <c r="F317" s="4">
        <v>3251284.033483753</v>
      </c>
      <c r="G317" s="4">
        <v>3445957.7605427098</v>
      </c>
      <c r="H317" s="4">
        <v>3681160.4612412271</v>
      </c>
      <c r="I317" s="4">
        <v>4190420.6566709778</v>
      </c>
      <c r="J317" s="4">
        <v>4829237.9489971446</v>
      </c>
      <c r="K317" s="4">
        <v>5335584.0601743944</v>
      </c>
      <c r="L317" s="4">
        <v>5840879.0975135304</v>
      </c>
      <c r="M317" s="4">
        <v>6674726.7340836972</v>
      </c>
      <c r="N317" s="4">
        <v>7476586.722246781</v>
      </c>
      <c r="O317" s="4">
        <v>7925867.6838626256</v>
      </c>
      <c r="P317" s="4">
        <v>8201465.6951589445</v>
      </c>
      <c r="Q317" s="4">
        <v>8402676.0566156674</v>
      </c>
      <c r="R317" s="4">
        <v>8680529.7394130677</v>
      </c>
      <c r="S317" s="4">
        <v>9418940.5088442825</v>
      </c>
      <c r="T317" s="4">
        <v>9923129.0741752349</v>
      </c>
      <c r="U317" s="4">
        <v>10419565.956466651</v>
      </c>
      <c r="V317" s="4">
        <v>10917365.681098018</v>
      </c>
      <c r="W317" s="4">
        <v>11760547.075523425</v>
      </c>
      <c r="X317" s="4">
        <v>12489498.462442631</v>
      </c>
      <c r="Y317" s="4">
        <v>13359742.444849977</v>
      </c>
      <c r="Z317" s="4">
        <v>14103510.009557473</v>
      </c>
      <c r="AA317" s="4">
        <v>14832039.552175697</v>
      </c>
      <c r="AB317" s="4">
        <v>15714576.750844529</v>
      </c>
      <c r="AC317" s="4">
        <v>16858350.454869159</v>
      </c>
      <c r="AD317" s="4">
        <v>18323876.905175898</v>
      </c>
      <c r="AE317" s="4">
        <v>19552417.954159528</v>
      </c>
      <c r="AF317" s="4">
        <v>18978996.73077381</v>
      </c>
      <c r="AG317" s="4">
        <v>18644951.325171392</v>
      </c>
      <c r="AH317" s="4">
        <v>18285111.726150084</v>
      </c>
      <c r="AI317" s="4">
        <v>17172973.881854746</v>
      </c>
      <c r="AJ317" s="4">
        <v>16682740.010553334</v>
      </c>
      <c r="AK317" s="4">
        <v>16773473.382230965</v>
      </c>
    </row>
    <row r="318" spans="2:37">
      <c r="B318" t="s">
        <v>3</v>
      </c>
      <c r="C318" s="4">
        <v>2240809.4346051416</v>
      </c>
      <c r="D318" s="4">
        <v>2408029.3402639264</v>
      </c>
      <c r="E318" s="4">
        <v>2645395.2040121257</v>
      </c>
      <c r="F318" s="4">
        <v>3069052.8392305085</v>
      </c>
      <c r="G318" s="4">
        <v>3253512.9602375468</v>
      </c>
      <c r="H318" s="4">
        <v>3614769.9656731267</v>
      </c>
      <c r="I318" s="4">
        <v>3909786.64402914</v>
      </c>
      <c r="J318" s="4">
        <v>4104138.9249694524</v>
      </c>
      <c r="K318" s="4">
        <v>4345503.8216679478</v>
      </c>
      <c r="L318" s="4">
        <v>4724162.7004396096</v>
      </c>
      <c r="M318" s="4">
        <v>5364735.7729170034</v>
      </c>
      <c r="N318" s="4">
        <v>5934793.8942133812</v>
      </c>
      <c r="O318" s="4">
        <v>6530317.841305769</v>
      </c>
      <c r="P318" s="4">
        <v>6562661.7886835793</v>
      </c>
      <c r="Q318" s="4">
        <v>6553807.1999466345</v>
      </c>
      <c r="R318" s="4">
        <v>6462068.3784622727</v>
      </c>
      <c r="S318" s="4">
        <v>6586687.6088359384</v>
      </c>
      <c r="T318" s="4">
        <v>7017775.604126987</v>
      </c>
      <c r="U318" s="4">
        <v>7431730.151027441</v>
      </c>
      <c r="V318" s="4">
        <v>7706664.154292725</v>
      </c>
      <c r="W318" s="4">
        <v>8223774.4147139927</v>
      </c>
      <c r="X318" s="4">
        <v>8870854.0300840996</v>
      </c>
      <c r="Y318" s="4">
        <v>9354496.0090859272</v>
      </c>
      <c r="Z318" s="4">
        <v>9902151.3838330284</v>
      </c>
      <c r="AA318" s="4">
        <v>10398090.209293172</v>
      </c>
      <c r="AB318" s="4">
        <v>11143144.619990936</v>
      </c>
      <c r="AC318" s="4">
        <v>12048878.280388689</v>
      </c>
      <c r="AD318" s="4">
        <v>13053613.510782534</v>
      </c>
      <c r="AE318" s="4">
        <v>13847367.754544929</v>
      </c>
      <c r="AF318" s="4">
        <v>13314273.738008264</v>
      </c>
      <c r="AG318" s="4">
        <v>13163346.07860367</v>
      </c>
      <c r="AH318" s="4">
        <v>12970646.411948435</v>
      </c>
      <c r="AI318" s="4">
        <v>12166129.4884456</v>
      </c>
      <c r="AJ318" s="4">
        <v>11683603.566940743</v>
      </c>
      <c r="AK318" s="4">
        <v>11712946.465566844</v>
      </c>
    </row>
    <row r="319" spans="2:37">
      <c r="B319" t="s">
        <v>4</v>
      </c>
      <c r="C319" s="4">
        <v>1244929.9934201953</v>
      </c>
      <c r="D319" s="4">
        <v>1468650.2577733193</v>
      </c>
      <c r="E319" s="4">
        <v>1659316.3746846938</v>
      </c>
      <c r="F319" s="4">
        <v>1888902.1136363512</v>
      </c>
      <c r="G319" s="4">
        <v>2054960.1087076631</v>
      </c>
      <c r="H319" s="4">
        <v>2450656.6604881086</v>
      </c>
      <c r="I319" s="4">
        <v>2594321.2081765593</v>
      </c>
      <c r="J319" s="4">
        <v>2823461.2894709599</v>
      </c>
      <c r="K319" s="4">
        <v>3288566.1389482184</v>
      </c>
      <c r="L319" s="4">
        <v>3708031.6517563513</v>
      </c>
      <c r="M319" s="4">
        <v>4178344.1900019874</v>
      </c>
      <c r="N319" s="4">
        <v>4569423.3633001531</v>
      </c>
      <c r="O319" s="4">
        <v>4895522.0314807817</v>
      </c>
      <c r="P319" s="4">
        <v>4991785.4996350594</v>
      </c>
      <c r="Q319" s="4">
        <v>5270931.4751089318</v>
      </c>
      <c r="R319" s="4">
        <v>5747124.5925666885</v>
      </c>
      <c r="S319" s="4">
        <v>6350028.3170792051</v>
      </c>
      <c r="T319" s="4">
        <v>6999491.3030061573</v>
      </c>
      <c r="U319" s="4">
        <v>7502777.6853947425</v>
      </c>
      <c r="V319" s="4">
        <v>7968320.837691878</v>
      </c>
      <c r="W319" s="4">
        <v>8799868.3208458554</v>
      </c>
      <c r="X319" s="4">
        <v>9534534.4642113112</v>
      </c>
      <c r="Y319" s="4">
        <v>10039765.405011177</v>
      </c>
      <c r="Z319" s="4">
        <v>10551294.550500743</v>
      </c>
      <c r="AA319" s="4">
        <v>11552779.540462477</v>
      </c>
      <c r="AB319" s="4">
        <v>12578012.6821915</v>
      </c>
      <c r="AC319" s="4">
        <v>13376110.661298122</v>
      </c>
      <c r="AD319" s="4">
        <v>14385959.162297476</v>
      </c>
      <c r="AE319" s="4">
        <v>15258327.004909117</v>
      </c>
      <c r="AF319" s="4">
        <v>14816921.772977723</v>
      </c>
      <c r="AG319" s="4">
        <v>14501229.064481776</v>
      </c>
      <c r="AH319" s="4">
        <v>14326486.769776251</v>
      </c>
      <c r="AI319" s="4">
        <v>13612541.814597059</v>
      </c>
      <c r="AJ319" s="4">
        <v>13528720.594531942</v>
      </c>
      <c r="AK319" s="4">
        <v>13871648.613711184</v>
      </c>
    </row>
    <row r="320" spans="2:37">
      <c r="B320" t="s">
        <v>5</v>
      </c>
      <c r="C320" s="4">
        <v>2514265.3132508462</v>
      </c>
      <c r="D320" s="4">
        <v>2840789.4905090784</v>
      </c>
      <c r="E320" s="4">
        <v>3125745.0817949288</v>
      </c>
      <c r="F320" s="4">
        <v>3719001.7020083196</v>
      </c>
      <c r="G320" s="4">
        <v>3769328.368702414</v>
      </c>
      <c r="H320" s="4">
        <v>3934156.6647355608</v>
      </c>
      <c r="I320" s="4">
        <v>4102653.0382478968</v>
      </c>
      <c r="J320" s="4">
        <v>4729866.5638165083</v>
      </c>
      <c r="K320" s="4">
        <v>5281531.291645051</v>
      </c>
      <c r="L320" s="4">
        <v>5900598.487296572</v>
      </c>
      <c r="M320" s="4">
        <v>6672486.8288300019</v>
      </c>
      <c r="N320" s="4">
        <v>7352904.7900477508</v>
      </c>
      <c r="O320" s="4">
        <v>8200456.8297837647</v>
      </c>
      <c r="P320" s="4">
        <v>8430301.2515113745</v>
      </c>
      <c r="Q320" s="4">
        <v>8748685.76003935</v>
      </c>
      <c r="R320" s="4">
        <v>9801306.4436576646</v>
      </c>
      <c r="S320" s="4">
        <v>10560596.388276836</v>
      </c>
      <c r="T320" s="4">
        <v>11317083.760411231</v>
      </c>
      <c r="U320" s="4">
        <v>12323221.592025738</v>
      </c>
      <c r="V320" s="4">
        <v>13413008.611049235</v>
      </c>
      <c r="W320" s="4">
        <v>14238637.780840633</v>
      </c>
      <c r="X320" s="4">
        <v>15560270.846701209</v>
      </c>
      <c r="Y320" s="4">
        <v>16428422.419749379</v>
      </c>
      <c r="Z320" s="4">
        <v>17630600.182292033</v>
      </c>
      <c r="AA320" s="4">
        <v>18637837.409309484</v>
      </c>
      <c r="AB320" s="4">
        <v>20159438.833839897</v>
      </c>
      <c r="AC320" s="4">
        <v>21205039.192778319</v>
      </c>
      <c r="AD320" s="4">
        <v>22919331.638888292</v>
      </c>
      <c r="AE320" s="4">
        <v>24085618.489955798</v>
      </c>
      <c r="AF320" s="4">
        <v>22974438.506410953</v>
      </c>
      <c r="AG320" s="4">
        <v>22690527.680292804</v>
      </c>
      <c r="AH320" s="4">
        <v>22306333.689896885</v>
      </c>
      <c r="AI320" s="4">
        <v>20952091.708093289</v>
      </c>
      <c r="AJ320" s="4">
        <v>20690181.262827337</v>
      </c>
      <c r="AK320" s="4">
        <v>21146650.582427043</v>
      </c>
    </row>
    <row r="321" spans="2:37">
      <c r="B321" t="s">
        <v>6</v>
      </c>
      <c r="C321" s="4">
        <v>924327.86032008054</v>
      </c>
      <c r="D321" s="4">
        <v>1068668.8775584679</v>
      </c>
      <c r="E321" s="4">
        <v>1139337.5989287132</v>
      </c>
      <c r="F321" s="4">
        <v>1267668.4279854193</v>
      </c>
      <c r="G321" s="4">
        <v>1362636.1926603161</v>
      </c>
      <c r="H321" s="4">
        <v>1391252.8831851515</v>
      </c>
      <c r="I321" s="4">
        <v>1536275.3361411944</v>
      </c>
      <c r="J321" s="4">
        <v>1699140.5021781451</v>
      </c>
      <c r="K321" s="4">
        <v>1864144.7438482086</v>
      </c>
      <c r="L321" s="4">
        <v>2082800.1410876843</v>
      </c>
      <c r="M321" s="4">
        <v>2307704.2293493003</v>
      </c>
      <c r="N321" s="4">
        <v>2532895.3348338902</v>
      </c>
      <c r="O321" s="4">
        <v>2835779.7892943104</v>
      </c>
      <c r="P321" s="4">
        <v>2883378.8345574802</v>
      </c>
      <c r="Q321" s="4">
        <v>2904928.5588215077</v>
      </c>
      <c r="R321" s="4">
        <v>3108651.3764895811</v>
      </c>
      <c r="S321" s="4">
        <v>3342381.0771308984</v>
      </c>
      <c r="T321" s="4">
        <v>3527084.2559286798</v>
      </c>
      <c r="U321" s="4">
        <v>3843972.4285855498</v>
      </c>
      <c r="V321" s="4">
        <v>4156921.8933940846</v>
      </c>
      <c r="W321" s="4">
        <v>4497091.6672995593</v>
      </c>
      <c r="X321" s="4">
        <v>4839872.0577214537</v>
      </c>
      <c r="Y321" s="4">
        <v>5183856.3836181508</v>
      </c>
      <c r="Z321" s="4">
        <v>5484243.3066113321</v>
      </c>
      <c r="AA321" s="4">
        <v>5842757.1951461956</v>
      </c>
      <c r="AB321" s="4">
        <v>6236702.6165823219</v>
      </c>
      <c r="AC321" s="4">
        <v>6660693.6624565078</v>
      </c>
      <c r="AD321" s="4">
        <v>7146585.5731734904</v>
      </c>
      <c r="AE321" s="4">
        <v>7664336.0024360139</v>
      </c>
      <c r="AF321" s="4">
        <v>7277856.4567524223</v>
      </c>
      <c r="AG321" s="4">
        <v>7054161.5022104569</v>
      </c>
      <c r="AH321" s="4">
        <v>6942031.0190054988</v>
      </c>
      <c r="AI321" s="4">
        <v>6495458.7666443568</v>
      </c>
      <c r="AJ321" s="4">
        <v>6351432.9054090809</v>
      </c>
      <c r="AK321" s="4">
        <v>6406341.281317668</v>
      </c>
    </row>
    <row r="322" spans="2:37">
      <c r="B322" t="s">
        <v>7</v>
      </c>
      <c r="C322" s="4">
        <v>4258092.1692753416</v>
      </c>
      <c r="D322" s="4">
        <v>4660766.3368591592</v>
      </c>
      <c r="E322" s="4">
        <v>5499311.7729706317</v>
      </c>
      <c r="F322" s="4">
        <v>6141070.2721721688</v>
      </c>
      <c r="G322" s="4">
        <v>6438238.5970715377</v>
      </c>
      <c r="H322" s="4">
        <v>7137757.0472407434</v>
      </c>
      <c r="I322" s="4">
        <v>7881722.6326118996</v>
      </c>
      <c r="J322" s="4">
        <v>8629715.0442527998</v>
      </c>
      <c r="K322" s="4">
        <v>9388763.1202516034</v>
      </c>
      <c r="L322" s="4">
        <v>10278882.70583104</v>
      </c>
      <c r="M322" s="4">
        <v>11439250.69951272</v>
      </c>
      <c r="N322" s="4">
        <v>12565699.321627161</v>
      </c>
      <c r="O322" s="4">
        <v>14015540.411298783</v>
      </c>
      <c r="P322" s="4">
        <v>14188825.00275345</v>
      </c>
      <c r="Q322" s="4">
        <v>14584044.081332564</v>
      </c>
      <c r="R322" s="4">
        <v>14953836.316716436</v>
      </c>
      <c r="S322" s="4">
        <v>15937169.491998076</v>
      </c>
      <c r="T322" s="4">
        <v>16341646.655325977</v>
      </c>
      <c r="U322" s="4">
        <v>17325630.690668453</v>
      </c>
      <c r="V322" s="4">
        <v>18370083.58076553</v>
      </c>
      <c r="W322" s="4">
        <v>19581590.344314974</v>
      </c>
      <c r="X322" s="4">
        <v>20689173.567351229</v>
      </c>
      <c r="Y322" s="4">
        <v>21867044.183093525</v>
      </c>
      <c r="Z322" s="4">
        <v>23041082.81834282</v>
      </c>
      <c r="AA322" s="4">
        <v>24320786.341058247</v>
      </c>
      <c r="AB322" s="4">
        <v>25663995.255263068</v>
      </c>
      <c r="AC322" s="4">
        <v>27240652.978925664</v>
      </c>
      <c r="AD322" s="4">
        <v>29272686.409698311</v>
      </c>
      <c r="AE322" s="4">
        <v>30449980.563879602</v>
      </c>
      <c r="AF322" s="4">
        <v>30118079.539074209</v>
      </c>
      <c r="AG322" s="4">
        <v>29920551.349410553</v>
      </c>
      <c r="AH322" s="4">
        <v>29373715.328808222</v>
      </c>
      <c r="AI322" s="4">
        <v>27793335.636462044</v>
      </c>
      <c r="AJ322" s="4">
        <v>26933548.533954933</v>
      </c>
      <c r="AK322" s="4">
        <v>26789755.25470189</v>
      </c>
    </row>
    <row r="323" spans="2:37">
      <c r="B323" t="s">
        <v>8</v>
      </c>
      <c r="C323" s="4">
        <v>2170508.7871934283</v>
      </c>
      <c r="D323" s="4">
        <v>2467650.9255133076</v>
      </c>
      <c r="E323" s="4">
        <v>2813730.1932164948</v>
      </c>
      <c r="F323" s="4">
        <v>3123847.7259158893</v>
      </c>
      <c r="G323" s="4">
        <v>3469420.3054324146</v>
      </c>
      <c r="H323" s="4">
        <v>3924581.5495307907</v>
      </c>
      <c r="I323" s="4">
        <v>4117490.5538045657</v>
      </c>
      <c r="J323" s="4">
        <v>4579805.7980320724</v>
      </c>
      <c r="K323" s="4">
        <v>5072941.231837878</v>
      </c>
      <c r="L323" s="4">
        <v>5520023.2762551447</v>
      </c>
      <c r="M323" s="4">
        <v>6374942.1342796646</v>
      </c>
      <c r="N323" s="4">
        <v>7143986.5042939372</v>
      </c>
      <c r="O323" s="4">
        <v>7747977.6153418571</v>
      </c>
      <c r="P323" s="4">
        <v>8281130.6137825307</v>
      </c>
      <c r="Q323" s="4">
        <v>8593951.4036526978</v>
      </c>
      <c r="R323" s="4">
        <v>8933134.9266027529</v>
      </c>
      <c r="S323" s="4">
        <v>9854548.5736350026</v>
      </c>
      <c r="T323" s="4">
        <v>10157017.936132096</v>
      </c>
      <c r="U323" s="4">
        <v>10976494.728684856</v>
      </c>
      <c r="V323" s="4">
        <v>11533099.662679764</v>
      </c>
      <c r="W323" s="4">
        <v>12311908.677385412</v>
      </c>
      <c r="X323" s="4">
        <v>13370017.87154717</v>
      </c>
      <c r="Y323" s="4">
        <v>14247364.607746009</v>
      </c>
      <c r="Z323" s="4">
        <v>15350776.606336158</v>
      </c>
      <c r="AA323" s="4">
        <v>16470865.147226807</v>
      </c>
      <c r="AB323" s="4">
        <v>17533932.926039483</v>
      </c>
      <c r="AC323" s="4">
        <v>19219732.930208568</v>
      </c>
      <c r="AD323" s="4">
        <v>21033956.199575622</v>
      </c>
      <c r="AE323" s="4">
        <v>22384932.664816331</v>
      </c>
      <c r="AF323" s="4">
        <v>21918521.832748175</v>
      </c>
      <c r="AG323" s="4">
        <v>21875748.294163492</v>
      </c>
      <c r="AH323" s="4">
        <v>21042641.437383085</v>
      </c>
      <c r="AI323" s="4">
        <v>19422859.772814017</v>
      </c>
      <c r="AJ323" s="4">
        <v>18830639.407183193</v>
      </c>
      <c r="AK323" s="4">
        <v>18827781.310693495</v>
      </c>
    </row>
    <row r="324" spans="2:37">
      <c r="B324" t="s">
        <v>9</v>
      </c>
      <c r="C324" s="4">
        <v>12465890.746607358</v>
      </c>
      <c r="D324" s="4">
        <v>13954434.805453235</v>
      </c>
      <c r="E324" s="4">
        <v>15052947.178890111</v>
      </c>
      <c r="F324" s="4">
        <v>16724955.668908451</v>
      </c>
      <c r="G324" s="4">
        <v>18109108.024135433</v>
      </c>
      <c r="H324" s="4">
        <v>19214412.615547772</v>
      </c>
      <c r="I324" s="4">
        <v>22390659.595486857</v>
      </c>
      <c r="J324" s="4">
        <v>25536245.843384329</v>
      </c>
      <c r="K324" s="4">
        <v>28737813.306202307</v>
      </c>
      <c r="L324" s="4">
        <v>32544408.420748383</v>
      </c>
      <c r="M324" s="4">
        <v>37267158.078166828</v>
      </c>
      <c r="N324" s="4">
        <v>41853552.428935155</v>
      </c>
      <c r="O324" s="4">
        <v>45749066.86444626</v>
      </c>
      <c r="P324" s="4">
        <v>47525369.744116746</v>
      </c>
      <c r="Q324" s="4">
        <v>48656208.957613662</v>
      </c>
      <c r="R324" s="4">
        <v>51760157.755436644</v>
      </c>
      <c r="S324" s="4">
        <v>55408384.977581739</v>
      </c>
      <c r="T324" s="4">
        <v>58513213.773274511</v>
      </c>
      <c r="U324" s="4">
        <v>62874658.562958255</v>
      </c>
      <c r="V324" s="4">
        <v>67629561.903753012</v>
      </c>
      <c r="W324" s="4">
        <v>72631244.77317214</v>
      </c>
      <c r="X324" s="4">
        <v>77236875.283904806</v>
      </c>
      <c r="Y324" s="4">
        <v>81702257.893431962</v>
      </c>
      <c r="Z324" s="4">
        <v>86962294.421994567</v>
      </c>
      <c r="AA324" s="4">
        <v>92030265.543551445</v>
      </c>
      <c r="AB324" s="4">
        <v>98485511.291352317</v>
      </c>
      <c r="AC324" s="4">
        <v>106087102.49153918</v>
      </c>
      <c r="AD324" s="4">
        <v>114947555.7040135</v>
      </c>
      <c r="AE324" s="4">
        <v>121317261.55500147</v>
      </c>
      <c r="AF324" s="4">
        <v>118558372.90922938</v>
      </c>
      <c r="AG324" s="4">
        <v>116654800.35191125</v>
      </c>
      <c r="AH324" s="4">
        <v>113660023.17625833</v>
      </c>
      <c r="AI324" s="4">
        <v>107711319.01256739</v>
      </c>
      <c r="AJ324" s="4">
        <v>105552449.50727536</v>
      </c>
      <c r="AK324" s="4">
        <v>106858529.28874961</v>
      </c>
    </row>
    <row r="325" spans="2:37">
      <c r="B325" t="s">
        <v>10</v>
      </c>
      <c r="C325" s="4">
        <v>5935412.4212039728</v>
      </c>
      <c r="D325" s="4">
        <v>6806880.5205908921</v>
      </c>
      <c r="E325" s="4">
        <v>7254357.0047084959</v>
      </c>
      <c r="F325" s="4">
        <v>8486797.1721046511</v>
      </c>
      <c r="G325" s="4">
        <v>9396154.8803964015</v>
      </c>
      <c r="H325" s="4">
        <v>10047694.156221621</v>
      </c>
      <c r="I325" s="4">
        <v>10778265.294307027</v>
      </c>
      <c r="J325" s="4">
        <v>12353827.669392038</v>
      </c>
      <c r="K325" s="4">
        <v>13574312.641666291</v>
      </c>
      <c r="L325" s="4">
        <v>15110612.750930708</v>
      </c>
      <c r="M325" s="4">
        <v>17512644.27649809</v>
      </c>
      <c r="N325" s="4">
        <v>19558037.347967956</v>
      </c>
      <c r="O325" s="4">
        <v>21205229.409322586</v>
      </c>
      <c r="P325" s="4">
        <v>22005940.168987058</v>
      </c>
      <c r="Q325" s="4">
        <v>23044868.63499229</v>
      </c>
      <c r="R325" s="4">
        <v>24562118.5602189</v>
      </c>
      <c r="S325" s="4">
        <v>26452549.369152103</v>
      </c>
      <c r="T325" s="4">
        <v>28420609.436028987</v>
      </c>
      <c r="U325" s="4">
        <v>30933014.776052326</v>
      </c>
      <c r="V325" s="4">
        <v>32792475.396286983</v>
      </c>
      <c r="W325" s="4">
        <v>35491047.643481962</v>
      </c>
      <c r="X325" s="4">
        <v>38086948.967477329</v>
      </c>
      <c r="Y325" s="4">
        <v>40721206.867977753</v>
      </c>
      <c r="Z325" s="4">
        <v>43143117.318125829</v>
      </c>
      <c r="AA325" s="4">
        <v>45790871.38140934</v>
      </c>
      <c r="AB325" s="4">
        <v>49018878.717562653</v>
      </c>
      <c r="AC325" s="4">
        <v>53115292.490476221</v>
      </c>
      <c r="AD325" s="4">
        <v>56842338.389896639</v>
      </c>
      <c r="AE325" s="4">
        <v>59924120.718656383</v>
      </c>
      <c r="AF325" s="4">
        <v>56910843.373521656</v>
      </c>
      <c r="AG325" s="4">
        <v>55835369.88866581</v>
      </c>
      <c r="AH325" s="4">
        <v>54170584.413487986</v>
      </c>
      <c r="AI325" s="4">
        <v>50755099.085405484</v>
      </c>
      <c r="AJ325" s="4">
        <v>49456452.756219655</v>
      </c>
      <c r="AK325" s="4">
        <v>50079864.908355922</v>
      </c>
    </row>
    <row r="326" spans="2:37">
      <c r="B326" t="s">
        <v>11</v>
      </c>
      <c r="C326" s="4">
        <v>1180541.4244084316</v>
      </c>
      <c r="D326" s="4">
        <v>1272248.1578525382</v>
      </c>
      <c r="E326" s="4">
        <v>1420173.2851199482</v>
      </c>
      <c r="F326" s="4">
        <v>1627238.3187853526</v>
      </c>
      <c r="G326" s="4">
        <v>1833252.6879643628</v>
      </c>
      <c r="H326" s="4">
        <v>1955277.2778660455</v>
      </c>
      <c r="I326" s="4">
        <v>2116668.5617608996</v>
      </c>
      <c r="J326" s="4">
        <v>2528825.8695565625</v>
      </c>
      <c r="K326" s="4">
        <v>2733852.0260908785</v>
      </c>
      <c r="L326" s="4">
        <v>3064685.6650373456</v>
      </c>
      <c r="M326" s="4">
        <v>3437503.457516856</v>
      </c>
      <c r="N326" s="4">
        <v>3806726.9027045104</v>
      </c>
      <c r="O326" s="4">
        <v>4138859.4219358186</v>
      </c>
      <c r="P326" s="4">
        <v>4164351.6053324291</v>
      </c>
      <c r="Q326" s="4">
        <v>4187571.3265315797</v>
      </c>
      <c r="R326" s="4">
        <v>4359087.3883631006</v>
      </c>
      <c r="S326" s="4">
        <v>4672546.3968863469</v>
      </c>
      <c r="T326" s="4">
        <v>4760417.7376737287</v>
      </c>
      <c r="U326" s="4">
        <v>5103489.7889069039</v>
      </c>
      <c r="V326" s="4">
        <v>5501962.3253819644</v>
      </c>
      <c r="W326" s="4">
        <v>5950747.2073448589</v>
      </c>
      <c r="X326" s="4">
        <v>6326487.4137956901</v>
      </c>
      <c r="Y326" s="4">
        <v>6725939.1906550294</v>
      </c>
      <c r="Z326" s="4">
        <v>7167282.4589211503</v>
      </c>
      <c r="AA326" s="4">
        <v>7548434.567649344</v>
      </c>
      <c r="AB326" s="4">
        <v>8160636.386624</v>
      </c>
      <c r="AC326" s="4">
        <v>8772192.4829568285</v>
      </c>
      <c r="AD326" s="4">
        <v>9387103.1591952238</v>
      </c>
      <c r="AE326" s="4">
        <v>10030470.629788954</v>
      </c>
      <c r="AF326" s="4">
        <v>9948354.5798865519</v>
      </c>
      <c r="AG326" s="4">
        <v>9963990.2724677734</v>
      </c>
      <c r="AH326" s="4">
        <v>9695243.5169576276</v>
      </c>
      <c r="AI326" s="4">
        <v>9056371.650704097</v>
      </c>
      <c r="AJ326" s="4">
        <v>8956564.4533455782</v>
      </c>
      <c r="AK326" s="4">
        <v>9056901.8467567433</v>
      </c>
    </row>
    <row r="327" spans="2:37">
      <c r="B327" t="s">
        <v>12</v>
      </c>
      <c r="C327" s="4">
        <v>5008595.2193407724</v>
      </c>
      <c r="D327" s="4">
        <v>5521320.0827873237</v>
      </c>
      <c r="E327" s="4">
        <v>6257479.6796942726</v>
      </c>
      <c r="F327" s="4">
        <v>7054794.0205567461</v>
      </c>
      <c r="G327" s="4">
        <v>7637167.8644164521</v>
      </c>
      <c r="H327" s="4">
        <v>8079864.0599911679</v>
      </c>
      <c r="I327" s="4">
        <v>8359738.7601916445</v>
      </c>
      <c r="J327" s="4">
        <v>9223100.3930108808</v>
      </c>
      <c r="K327" s="4">
        <v>10024943.207906749</v>
      </c>
      <c r="L327" s="4">
        <v>10784420.343504392</v>
      </c>
      <c r="M327" s="4">
        <v>11904996.561686158</v>
      </c>
      <c r="N327" s="4">
        <v>13192387.442797681</v>
      </c>
      <c r="O327" s="4">
        <v>13787141.765809316</v>
      </c>
      <c r="P327" s="4">
        <v>14196809.079410214</v>
      </c>
      <c r="Q327" s="4">
        <v>14516294.797326028</v>
      </c>
      <c r="R327" s="4">
        <v>14758645.095718626</v>
      </c>
      <c r="S327" s="4">
        <v>15696221.998539375</v>
      </c>
      <c r="T327" s="4">
        <v>16283223.774473075</v>
      </c>
      <c r="U327" s="4">
        <v>17102721.209246051</v>
      </c>
      <c r="V327" s="4">
        <v>17868782.648446925</v>
      </c>
      <c r="W327" s="4">
        <v>19354222.493433263</v>
      </c>
      <c r="X327" s="4">
        <v>20685878.365353044</v>
      </c>
      <c r="Y327" s="4">
        <v>21741874.078691039</v>
      </c>
      <c r="Z327" s="4">
        <v>22960947.934786219</v>
      </c>
      <c r="AA327" s="4">
        <v>24286527.449196223</v>
      </c>
      <c r="AB327" s="4">
        <v>26186350.81312295</v>
      </c>
      <c r="AC327" s="4">
        <v>28133131.620358892</v>
      </c>
      <c r="AD327" s="4">
        <v>30580115.639001984</v>
      </c>
      <c r="AE327" s="4">
        <v>32475287.225631062</v>
      </c>
      <c r="AF327" s="4">
        <v>32076006.215901081</v>
      </c>
      <c r="AG327" s="4">
        <v>31448927.278816488</v>
      </c>
      <c r="AH327" s="4">
        <v>30798054.395772975</v>
      </c>
      <c r="AI327" s="4">
        <v>29078300.130227879</v>
      </c>
      <c r="AJ327" s="4">
        <v>28509071.991973888</v>
      </c>
      <c r="AK327" s="4">
        <v>28362163.30796738</v>
      </c>
    </row>
    <row r="328" spans="2:37">
      <c r="B328" t="s">
        <v>13</v>
      </c>
      <c r="C328" s="4">
        <v>9701863.2807948515</v>
      </c>
      <c r="D328" s="4">
        <v>10978642.852634916</v>
      </c>
      <c r="E328" s="4">
        <v>12925069.752113817</v>
      </c>
      <c r="F328" s="4">
        <v>14856761.248677442</v>
      </c>
      <c r="G328" s="4">
        <v>15988392.192942174</v>
      </c>
      <c r="H328" s="4">
        <v>17214008.608908087</v>
      </c>
      <c r="I328" s="4">
        <v>20249304.644031566</v>
      </c>
      <c r="J328" s="4">
        <v>22598111.52948283</v>
      </c>
      <c r="K328" s="4">
        <v>25313646.486690931</v>
      </c>
      <c r="L328" s="4">
        <v>28078179.018950414</v>
      </c>
      <c r="M328" s="4">
        <v>33057074.016608872</v>
      </c>
      <c r="N328" s="4">
        <v>37109527.296858847</v>
      </c>
      <c r="O328" s="4">
        <v>41543716.039857931</v>
      </c>
      <c r="P328" s="4">
        <v>43966758.848628908</v>
      </c>
      <c r="Q328" s="4">
        <v>45318006.382771417</v>
      </c>
      <c r="R328" s="4">
        <v>47705813.488760509</v>
      </c>
      <c r="S328" s="4">
        <v>49669739.011184186</v>
      </c>
      <c r="T328" s="4">
        <v>54031373.459351666</v>
      </c>
      <c r="U328" s="4">
        <v>58648226.488796301</v>
      </c>
      <c r="V328" s="4">
        <v>63061691.891091354</v>
      </c>
      <c r="W328" s="4">
        <v>69054688.743595779</v>
      </c>
      <c r="X328" s="4">
        <v>74401551.043763191</v>
      </c>
      <c r="Y328" s="4">
        <v>78985809.799346805</v>
      </c>
      <c r="Z328" s="4">
        <v>83780376.423983172</v>
      </c>
      <c r="AA328" s="4">
        <v>88734812.131508842</v>
      </c>
      <c r="AB328" s="4">
        <v>95594158.079183295</v>
      </c>
      <c r="AC328" s="4">
        <v>102111157.15016711</v>
      </c>
      <c r="AD328" s="4">
        <v>110158503.96653222</v>
      </c>
      <c r="AE328" s="4">
        <v>117732468.93078755</v>
      </c>
      <c r="AF328" s="4">
        <v>117438263.61831118</v>
      </c>
      <c r="AG328" s="4">
        <v>115597404.05165231</v>
      </c>
      <c r="AH328" s="4">
        <v>114619522.29813871</v>
      </c>
      <c r="AI328" s="4">
        <v>109842111.99375018</v>
      </c>
      <c r="AJ328" s="4">
        <v>107627585.17856626</v>
      </c>
      <c r="AK328" s="4">
        <v>107459877.16011702</v>
      </c>
    </row>
    <row r="329" spans="2:37">
      <c r="B329" t="s">
        <v>14</v>
      </c>
      <c r="C329" s="4">
        <v>1245096.6750065642</v>
      </c>
      <c r="D329" s="4">
        <v>1309995.0162446243</v>
      </c>
      <c r="E329" s="4">
        <v>1480484.5982927266</v>
      </c>
      <c r="F329" s="4">
        <v>1702404.4971348071</v>
      </c>
      <c r="G329" s="4">
        <v>1934668.4233672158</v>
      </c>
      <c r="H329" s="4">
        <v>2097141.2340808918</v>
      </c>
      <c r="I329" s="4">
        <v>2397737.2642673231</v>
      </c>
      <c r="J329" s="4">
        <v>2775861.3124830965</v>
      </c>
      <c r="K329" s="4">
        <v>3135762.3611464859</v>
      </c>
      <c r="L329" s="4">
        <v>3570162.2576897219</v>
      </c>
      <c r="M329" s="4">
        <v>4025975.3574624266</v>
      </c>
      <c r="N329" s="4">
        <v>4469076.3089558864</v>
      </c>
      <c r="O329" s="4">
        <v>4887864.6086880378</v>
      </c>
      <c r="P329" s="4">
        <v>5106893.6466976339</v>
      </c>
      <c r="Q329" s="4">
        <v>5327165.8912907299</v>
      </c>
      <c r="R329" s="4">
        <v>5575977.4221110856</v>
      </c>
      <c r="S329" s="4">
        <v>6036663.5930762803</v>
      </c>
      <c r="T329" s="4">
        <v>6553389.9510719646</v>
      </c>
      <c r="U329" s="4">
        <v>7129591.610581534</v>
      </c>
      <c r="V329" s="4">
        <v>7704700.6596503314</v>
      </c>
      <c r="W329" s="4">
        <v>8461243.309617646</v>
      </c>
      <c r="X329" s="4">
        <v>9250271.9005141873</v>
      </c>
      <c r="Y329" s="4">
        <v>10073842.597544126</v>
      </c>
      <c r="Z329" s="4">
        <v>10809601.569788596</v>
      </c>
      <c r="AA329" s="4">
        <v>11635889.246354686</v>
      </c>
      <c r="AB329" s="4">
        <v>12743731.024273971</v>
      </c>
      <c r="AC329" s="4">
        <v>14087751.502348436</v>
      </c>
      <c r="AD329" s="4">
        <v>15354591.140923405</v>
      </c>
      <c r="AE329" s="4">
        <v>16449113.964151554</v>
      </c>
      <c r="AF329" s="4">
        <v>15893872.974363219</v>
      </c>
      <c r="AG329" s="4">
        <v>15788151.93554638</v>
      </c>
      <c r="AH329" s="4">
        <v>15305957.049439553</v>
      </c>
      <c r="AI329" s="4">
        <v>14377229.551403414</v>
      </c>
      <c r="AJ329" s="4">
        <v>14067126.767561812</v>
      </c>
      <c r="AK329" s="4">
        <v>14227719.923683422</v>
      </c>
    </row>
    <row r="330" spans="2:37">
      <c r="B330" t="s">
        <v>15</v>
      </c>
      <c r="C330" s="4">
        <v>1102655.3774029445</v>
      </c>
      <c r="D330" s="4">
        <v>1249084.2255468951</v>
      </c>
      <c r="E330" s="4">
        <v>1395001.7497758351</v>
      </c>
      <c r="F330" s="4">
        <v>1542945.8843527378</v>
      </c>
      <c r="G330" s="4">
        <v>1643062.6652347038</v>
      </c>
      <c r="H330" s="4">
        <v>1802253.9558575968</v>
      </c>
      <c r="I330" s="4">
        <v>1997354.6833268763</v>
      </c>
      <c r="J330" s="4">
        <v>2189589.1825571298</v>
      </c>
      <c r="K330" s="4">
        <v>2395783.9638297707</v>
      </c>
      <c r="L330" s="4">
        <v>2736706.5657019173</v>
      </c>
      <c r="M330" s="4">
        <v>3029642.5970845385</v>
      </c>
      <c r="N330" s="4">
        <v>3443745.7281856383</v>
      </c>
      <c r="O330" s="4">
        <v>3758352.3863059427</v>
      </c>
      <c r="P330" s="4">
        <v>3941336.0042239767</v>
      </c>
      <c r="Q330" s="4">
        <v>4157059.1470898106</v>
      </c>
      <c r="R330" s="4">
        <v>4531246.4650765453</v>
      </c>
      <c r="S330" s="4">
        <v>4937044.3095904933</v>
      </c>
      <c r="T330" s="4">
        <v>5180182.9912749557</v>
      </c>
      <c r="U330" s="4">
        <v>5625561.3364733439</v>
      </c>
      <c r="V330" s="4">
        <v>5872308.2603722848</v>
      </c>
      <c r="W330" s="4">
        <v>6492806.5512212366</v>
      </c>
      <c r="X330" s="4">
        <v>6944219.0128012337</v>
      </c>
      <c r="Y330" s="4">
        <v>7337768.2726745494</v>
      </c>
      <c r="Z330" s="4">
        <v>7749187.6312699402</v>
      </c>
      <c r="AA330" s="4">
        <v>8182662.6171971969</v>
      </c>
      <c r="AB330" s="4">
        <v>8688571.3044667859</v>
      </c>
      <c r="AC330" s="4">
        <v>9305961.0426589325</v>
      </c>
      <c r="AD330" s="4">
        <v>10007641.058993034</v>
      </c>
      <c r="AE330" s="4">
        <v>10562584.296341259</v>
      </c>
      <c r="AF330" s="4">
        <v>10340191.345826125</v>
      </c>
      <c r="AG330" s="4">
        <v>10192300.036331298</v>
      </c>
      <c r="AH330" s="4">
        <v>10077183.375718912</v>
      </c>
      <c r="AI330" s="4">
        <v>9470436.2054823805</v>
      </c>
      <c r="AJ330" s="4">
        <v>9247349.0225773435</v>
      </c>
      <c r="AK330" s="4">
        <v>9331249.0677168686</v>
      </c>
    </row>
    <row r="331" spans="2:37">
      <c r="B331" t="s">
        <v>16</v>
      </c>
      <c r="C331" s="4">
        <v>4593374.4870821116</v>
      </c>
      <c r="D331" s="4">
        <v>5115909.3557551038</v>
      </c>
      <c r="E331" s="4">
        <v>5821992.1579622449</v>
      </c>
      <c r="F331" s="4">
        <v>6525058.6497552563</v>
      </c>
      <c r="G331" s="4">
        <v>6887110.1687436868</v>
      </c>
      <c r="H331" s="4">
        <v>7425940.7860134356</v>
      </c>
      <c r="I331" s="4">
        <v>8252607.3256336693</v>
      </c>
      <c r="J331" s="4">
        <v>8856238.0849545747</v>
      </c>
      <c r="K331" s="4">
        <v>9651025.3363837358</v>
      </c>
      <c r="L331" s="4">
        <v>10583874.786276119</v>
      </c>
      <c r="M331" s="4">
        <v>11848604.099112634</v>
      </c>
      <c r="N331" s="4">
        <v>13472325.170307189</v>
      </c>
      <c r="O331" s="4">
        <v>14290336.947843971</v>
      </c>
      <c r="P331" s="4">
        <v>15438421.841565289</v>
      </c>
      <c r="Q331" s="4">
        <v>16166896.791768137</v>
      </c>
      <c r="R331" s="4">
        <v>16946919.061014544</v>
      </c>
      <c r="S331" s="4">
        <v>17960526.279176507</v>
      </c>
      <c r="T331" s="4">
        <v>19054061.96637699</v>
      </c>
      <c r="U331" s="4">
        <v>20563618.88663609</v>
      </c>
      <c r="V331" s="4">
        <v>22274154.861231614</v>
      </c>
      <c r="W331" s="4">
        <v>23695527.026895709</v>
      </c>
      <c r="X331" s="4">
        <v>25454452.964779012</v>
      </c>
      <c r="Y331" s="4">
        <v>26605020.350459512</v>
      </c>
      <c r="Z331" s="4">
        <v>28103594.424283721</v>
      </c>
      <c r="AA331" s="4">
        <v>29344944.245864008</v>
      </c>
      <c r="AB331" s="4">
        <v>31208943.158152018</v>
      </c>
      <c r="AC331" s="4">
        <v>33294398.872199509</v>
      </c>
      <c r="AD331" s="4">
        <v>35903837.198118076</v>
      </c>
      <c r="AE331" s="4">
        <v>38271321.491615288</v>
      </c>
      <c r="AF331" s="4">
        <v>37511929.436989948</v>
      </c>
      <c r="AG331" s="4">
        <v>37404660.304364443</v>
      </c>
      <c r="AH331" s="4">
        <v>36852665.764756098</v>
      </c>
      <c r="AI331" s="4">
        <v>35415364.802173533</v>
      </c>
      <c r="AJ331" s="4">
        <v>34712169.547008008</v>
      </c>
      <c r="AK331" s="4">
        <v>34804219.415275067</v>
      </c>
    </row>
    <row r="332" spans="2:37">
      <c r="B332" t="s">
        <v>17</v>
      </c>
      <c r="C332" s="4">
        <v>447533.59924414975</v>
      </c>
      <c r="D332" s="4">
        <v>499227.25217187277</v>
      </c>
      <c r="E332" s="4">
        <v>609135.02447610092</v>
      </c>
      <c r="F332" s="4">
        <v>668704.04663036007</v>
      </c>
      <c r="G332" s="4">
        <v>684459.30369358987</v>
      </c>
      <c r="H332" s="4">
        <v>676243.60290236375</v>
      </c>
      <c r="I332" s="4">
        <v>841029.21789093397</v>
      </c>
      <c r="J332" s="4">
        <v>923065.4868211064</v>
      </c>
      <c r="K332" s="4">
        <v>1017468.5909460012</v>
      </c>
      <c r="L332" s="4">
        <v>1176673.4237755379</v>
      </c>
      <c r="M332" s="4">
        <v>1253586.5905275147</v>
      </c>
      <c r="N332" s="4">
        <v>1426437.9086435984</v>
      </c>
      <c r="O332" s="4">
        <v>1470770.7768207185</v>
      </c>
      <c r="P332" s="4">
        <v>1576513.7996734593</v>
      </c>
      <c r="Q332" s="4">
        <v>1672333.8494430773</v>
      </c>
      <c r="R332" s="4">
        <v>1739837.6311378838</v>
      </c>
      <c r="S332" s="4">
        <v>1852157.0324886683</v>
      </c>
      <c r="T332" s="4">
        <v>1906163.384362187</v>
      </c>
      <c r="U332" s="4">
        <v>2001063.9459730485</v>
      </c>
      <c r="V332" s="4">
        <v>2198695.4975357042</v>
      </c>
      <c r="W332" s="4">
        <v>2360251.9385416564</v>
      </c>
      <c r="X332" s="4">
        <v>2544668.1264909571</v>
      </c>
      <c r="Y332" s="4">
        <v>2746883.6716552633</v>
      </c>
      <c r="Z332" s="4">
        <v>2949351.8539778227</v>
      </c>
      <c r="AA332" s="4">
        <v>3157392.8021622379</v>
      </c>
      <c r="AB332" s="4">
        <v>3372347.5282861525</v>
      </c>
      <c r="AC332" s="4">
        <v>3682732.5091055287</v>
      </c>
      <c r="AD332" s="4">
        <v>4006886.9302584738</v>
      </c>
      <c r="AE332" s="4">
        <v>4263775.0652093561</v>
      </c>
      <c r="AF332" s="4">
        <v>4095185.3105144589</v>
      </c>
      <c r="AG332" s="4">
        <v>4075313.4931909651</v>
      </c>
      <c r="AH332" s="4">
        <v>4006688.5082221543</v>
      </c>
      <c r="AI332" s="4">
        <v>3805808.8545131078</v>
      </c>
      <c r="AJ332" s="4">
        <v>3736708.1420444739</v>
      </c>
      <c r="AK332" s="4">
        <v>3792061.6105653341</v>
      </c>
    </row>
    <row r="333" spans="2:37">
      <c r="B333" t="s">
        <v>47</v>
      </c>
      <c r="C333" s="4">
        <v>178480.91240195188</v>
      </c>
      <c r="D333" s="4">
        <v>202220.47437100727</v>
      </c>
      <c r="E333" s="4">
        <v>238570.00028136899</v>
      </c>
      <c r="F333" s="4">
        <v>285007.36271283589</v>
      </c>
      <c r="G333" s="4">
        <v>312559.55321420386</v>
      </c>
      <c r="H333" s="4">
        <v>362581.40900391707</v>
      </c>
      <c r="I333" s="4">
        <v>430799.58980012272</v>
      </c>
      <c r="J333" s="4">
        <v>491443.08901580638</v>
      </c>
      <c r="K333" s="4">
        <v>566334.64897001698</v>
      </c>
      <c r="L333" s="4">
        <v>598583.28141041333</v>
      </c>
      <c r="M333" s="4">
        <v>688824.4101767313</v>
      </c>
      <c r="N333" s="4">
        <v>772168.03458787687</v>
      </c>
      <c r="O333" s="4">
        <v>817866.58941204986</v>
      </c>
      <c r="P333" s="4">
        <v>848717.81043498043</v>
      </c>
      <c r="Q333" s="4">
        <v>908421.16464280651</v>
      </c>
      <c r="R333" s="4">
        <v>939857.72796266014</v>
      </c>
      <c r="S333" s="4">
        <v>964647.36799365655</v>
      </c>
      <c r="T333" s="4">
        <v>986537.03138065164</v>
      </c>
      <c r="U333" s="4">
        <v>1097048.7524165804</v>
      </c>
      <c r="V333" s="4">
        <v>1151052.3781580075</v>
      </c>
      <c r="W333" s="4">
        <v>1288439.2620549987</v>
      </c>
      <c r="X333" s="4">
        <v>1337786.3831222078</v>
      </c>
      <c r="Y333" s="4">
        <v>1358687.0999216542</v>
      </c>
      <c r="Z333" s="4">
        <v>1422481.5103191095</v>
      </c>
      <c r="AA333" s="4">
        <v>1512827.5122023972</v>
      </c>
      <c r="AB333" s="4">
        <v>1588397.3375362919</v>
      </c>
      <c r="AC333" s="4">
        <v>1658530.2298718817</v>
      </c>
      <c r="AD333" s="4">
        <v>1749564.9559877338</v>
      </c>
      <c r="AE333" s="4">
        <v>1805770.4392992444</v>
      </c>
      <c r="AF333" s="4">
        <v>1841824.4641226924</v>
      </c>
      <c r="AG333" s="4">
        <v>1825656.7448392955</v>
      </c>
      <c r="AH333" s="4">
        <v>1833096.8241785904</v>
      </c>
      <c r="AI333" s="4">
        <v>1732003.2740384617</v>
      </c>
      <c r="AJ333" s="4">
        <v>1754514.6824097384</v>
      </c>
      <c r="AK333" s="4">
        <v>1774483.7280317871</v>
      </c>
    </row>
    <row r="334" spans="2:37">
      <c r="B334" t="s">
        <v>48</v>
      </c>
      <c r="C334" s="4">
        <v>71468.758735182739</v>
      </c>
      <c r="D334" s="4">
        <v>89854.27540550266</v>
      </c>
      <c r="E334" s="4">
        <v>95960.691264980051</v>
      </c>
      <c r="F334" s="4">
        <v>118596.66258395062</v>
      </c>
      <c r="G334" s="4">
        <v>130385.58341879427</v>
      </c>
      <c r="H334" s="4">
        <v>179841.99330222522</v>
      </c>
      <c r="I334" s="4">
        <v>177777.44177390696</v>
      </c>
      <c r="J334" s="4">
        <v>193193.16830738867</v>
      </c>
      <c r="K334" s="4">
        <v>168031.83813292984</v>
      </c>
      <c r="L334" s="4">
        <v>225925.4256894963</v>
      </c>
      <c r="M334" s="4">
        <v>233922.74608916088</v>
      </c>
      <c r="N334" s="4">
        <v>255388.39925706448</v>
      </c>
      <c r="O334" s="4">
        <v>295520.93682429992</v>
      </c>
      <c r="P334" s="4">
        <v>324019.42619314464</v>
      </c>
      <c r="Q334" s="4">
        <v>335203.07592111517</v>
      </c>
      <c r="R334" s="4">
        <v>348468.80671924102</v>
      </c>
      <c r="S334" s="4">
        <v>369064.83623053849</v>
      </c>
      <c r="T334" s="4">
        <v>369914.20965116983</v>
      </c>
      <c r="U334" s="4">
        <v>376546.81140683993</v>
      </c>
      <c r="V334" s="4">
        <v>368079.83616861911</v>
      </c>
      <c r="W334" s="4">
        <v>400524.98527743283</v>
      </c>
      <c r="X334" s="4">
        <v>403099.04394275683</v>
      </c>
      <c r="Y334" s="4">
        <v>393312.55704071326</v>
      </c>
      <c r="Z334" s="4">
        <v>354024.59842760133</v>
      </c>
      <c r="AA334" s="4">
        <v>408697.93698353099</v>
      </c>
      <c r="AB334" s="4">
        <v>457724.5700554208</v>
      </c>
      <c r="AC334" s="4">
        <v>529171.34680596669</v>
      </c>
      <c r="AD334" s="4">
        <v>526830.8076522859</v>
      </c>
      <c r="AE334" s="4">
        <v>553091.59799144021</v>
      </c>
      <c r="AF334" s="4">
        <v>562179.26473084209</v>
      </c>
      <c r="AG334" s="4">
        <v>579111</v>
      </c>
      <c r="AH334" s="4">
        <v>819040</v>
      </c>
      <c r="AI334" s="4">
        <v>578469</v>
      </c>
      <c r="AJ334" s="4">
        <v>601325</v>
      </c>
      <c r="AK334" s="4">
        <v>552608</v>
      </c>
    </row>
    <row r="335" spans="2:37">
      <c r="B335" t="s">
        <v>49</v>
      </c>
      <c r="C335" s="4">
        <f>SUM(C316:C334)</f>
        <v>65387584.130505346</v>
      </c>
      <c r="D335" s="4">
        <f t="shared" ref="D335:AK335" si="2">SUM(D316:D334)</f>
        <v>73141226.047317192</v>
      </c>
      <c r="E335" s="4">
        <f t="shared" si="2"/>
        <v>82364470.26701051</v>
      </c>
      <c r="F335" s="4">
        <f t="shared" si="2"/>
        <v>93468487.360381737</v>
      </c>
      <c r="G335" s="4">
        <f t="shared" si="2"/>
        <v>100608031.12057202</v>
      </c>
      <c r="H335" s="4">
        <f t="shared" si="2"/>
        <v>108744729.80703634</v>
      </c>
      <c r="I335" s="4">
        <f t="shared" si="2"/>
        <v>121423357.63618673</v>
      </c>
      <c r="J335" s="4">
        <f t="shared" si="2"/>
        <v>136391842.97369611</v>
      </c>
      <c r="K335" s="4">
        <f t="shared" si="2"/>
        <v>151207650.7171635</v>
      </c>
      <c r="L335" s="4">
        <f t="shared" si="2"/>
        <v>168370335.89115211</v>
      </c>
      <c r="M335" s="4">
        <f t="shared" si="2"/>
        <v>192400975.28702542</v>
      </c>
      <c r="N335" s="4">
        <f t="shared" si="2"/>
        <v>214869741.31828019</v>
      </c>
      <c r="O335" s="4">
        <f t="shared" si="2"/>
        <v>234512097.27751929</v>
      </c>
      <c r="P335" s="4">
        <f t="shared" si="2"/>
        <v>244123635.40634623</v>
      </c>
      <c r="Q335" s="4">
        <f t="shared" si="2"/>
        <v>252426482.88733783</v>
      </c>
      <c r="R335" s="4">
        <f t="shared" si="2"/>
        <v>265691477.70299163</v>
      </c>
      <c r="S335" s="4">
        <f t="shared" si="2"/>
        <v>282280130.68083638</v>
      </c>
      <c r="T335" s="4">
        <f t="shared" si="2"/>
        <v>300566601.92805338</v>
      </c>
      <c r="U335" s="4">
        <f t="shared" si="2"/>
        <v>322739072.07758766</v>
      </c>
      <c r="V335" s="4">
        <f t="shared" si="2"/>
        <v>345193419.19028807</v>
      </c>
      <c r="W335" s="4">
        <f t="shared" si="2"/>
        <v>373292105.46325713</v>
      </c>
      <c r="X335" s="4">
        <f t="shared" si="2"/>
        <v>400252877.35515171</v>
      </c>
      <c r="Y335" s="4">
        <f t="shared" si="2"/>
        <v>424617622.05756193</v>
      </c>
      <c r="Z335" s="4">
        <f t="shared" si="2"/>
        <v>451245540.7227059</v>
      </c>
      <c r="AA335" s="4">
        <f t="shared" si="2"/>
        <v>478223757.73268133</v>
      </c>
      <c r="AB335" s="4">
        <f t="shared" si="2"/>
        <v>513287868.51476359</v>
      </c>
      <c r="AC335" s="4">
        <f t="shared" si="2"/>
        <v>552458598.36703026</v>
      </c>
      <c r="AD335" s="4">
        <f t="shared" si="2"/>
        <v>596740667.32702518</v>
      </c>
      <c r="AE335" s="4">
        <f t="shared" si="2"/>
        <v>632261671.53672934</v>
      </c>
      <c r="AF335" s="4">
        <f t="shared" si="2"/>
        <v>618319465.62467599</v>
      </c>
      <c r="AG335" s="4">
        <f t="shared" si="2"/>
        <v>608921915.45710015</v>
      </c>
      <c r="AH335" s="4">
        <f t="shared" si="2"/>
        <v>597426286.19127548</v>
      </c>
      <c r="AI335" s="4">
        <f t="shared" si="2"/>
        <v>564168321.45961881</v>
      </c>
      <c r="AJ335" s="4">
        <f t="shared" si="2"/>
        <v>551719505.25975132</v>
      </c>
      <c r="AK335" s="4">
        <f t="shared" si="2"/>
        <v>555229633.89933515</v>
      </c>
    </row>
    <row r="336" spans="2:37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8" spans="2:37">
      <c r="B338" s="17" t="s">
        <v>285</v>
      </c>
    </row>
    <row r="339" spans="2:37">
      <c r="C339" s="3">
        <v>1980</v>
      </c>
      <c r="D339" s="3">
        <v>1981</v>
      </c>
      <c r="E339" s="3">
        <v>1982</v>
      </c>
      <c r="F339" s="3">
        <v>1983</v>
      </c>
      <c r="G339" s="3">
        <v>1984</v>
      </c>
      <c r="H339" s="3">
        <v>1985</v>
      </c>
      <c r="I339" s="3">
        <v>1986</v>
      </c>
      <c r="J339" s="3">
        <v>1987</v>
      </c>
      <c r="K339" s="3">
        <v>1988</v>
      </c>
      <c r="L339" s="3">
        <v>1989</v>
      </c>
      <c r="M339" s="3">
        <v>1990</v>
      </c>
      <c r="N339" s="3">
        <v>1991</v>
      </c>
      <c r="O339" s="3">
        <v>1992</v>
      </c>
      <c r="P339" s="3">
        <v>1993</v>
      </c>
      <c r="Q339" s="3">
        <v>1994</v>
      </c>
      <c r="R339" s="3">
        <v>1995</v>
      </c>
      <c r="S339" s="3" t="s">
        <v>42</v>
      </c>
      <c r="T339" s="3" t="s">
        <v>43</v>
      </c>
      <c r="U339" s="3" t="s">
        <v>44</v>
      </c>
      <c r="V339" s="3" t="s">
        <v>45</v>
      </c>
      <c r="W339" s="3" t="s">
        <v>46</v>
      </c>
      <c r="X339" s="3">
        <v>2001</v>
      </c>
      <c r="Y339" s="3">
        <v>2002</v>
      </c>
      <c r="Z339" s="3">
        <v>2003</v>
      </c>
      <c r="AA339" s="3">
        <v>2004</v>
      </c>
      <c r="AB339" s="9">
        <v>2005</v>
      </c>
      <c r="AC339" s="9">
        <v>2006</v>
      </c>
      <c r="AD339" s="9">
        <v>2007</v>
      </c>
      <c r="AE339" s="9">
        <v>2008</v>
      </c>
      <c r="AF339" s="9">
        <v>2009</v>
      </c>
      <c r="AG339" s="9">
        <v>2010</v>
      </c>
      <c r="AH339" s="9">
        <v>2011</v>
      </c>
      <c r="AI339" s="9">
        <v>2012</v>
      </c>
      <c r="AJ339" s="9">
        <v>2013</v>
      </c>
      <c r="AK339" s="9">
        <v>2014</v>
      </c>
    </row>
    <row r="340" spans="2:37">
      <c r="B340" t="s">
        <v>1</v>
      </c>
      <c r="C340" s="18">
        <f>C316/C288</f>
        <v>1.2738235617663303</v>
      </c>
      <c r="D340" s="18">
        <f t="shared" ref="D340:AK340" si="3">D316/D288</f>
        <v>1.2629381805734603</v>
      </c>
      <c r="E340" s="18">
        <f t="shared" si="3"/>
        <v>1.2640404896245749</v>
      </c>
      <c r="F340" s="18">
        <f t="shared" si="3"/>
        <v>1.2662715387614416</v>
      </c>
      <c r="G340" s="18">
        <f t="shared" si="3"/>
        <v>1.280187530214838</v>
      </c>
      <c r="H340" s="18">
        <f t="shared" si="3"/>
        <v>1.2695033547070582</v>
      </c>
      <c r="I340" s="18">
        <f t="shared" si="3"/>
        <v>1.2621973008509588</v>
      </c>
      <c r="J340" s="18">
        <f t="shared" si="3"/>
        <v>1.2564069623021539</v>
      </c>
      <c r="K340" s="18">
        <f t="shared" si="3"/>
        <v>1.2399515781575339</v>
      </c>
      <c r="L340" s="18">
        <f t="shared" si="3"/>
        <v>1.2276558357497804</v>
      </c>
      <c r="M340" s="18">
        <f t="shared" si="3"/>
        <v>1.2069834024370494</v>
      </c>
      <c r="N340" s="18">
        <f t="shared" si="3"/>
        <v>1.1921678907381486</v>
      </c>
      <c r="O340" s="18">
        <f t="shared" si="3"/>
        <v>1.2001534952142876</v>
      </c>
      <c r="P340" s="18">
        <f t="shared" si="3"/>
        <v>1.2093057196986057</v>
      </c>
      <c r="Q340" s="18">
        <f t="shared" si="3"/>
        <v>1.2125239372734535</v>
      </c>
      <c r="R340" s="18">
        <f t="shared" si="3"/>
        <v>1.2008377022750973</v>
      </c>
      <c r="S340" s="18">
        <f t="shared" si="3"/>
        <v>1.1617561630264925</v>
      </c>
      <c r="T340" s="18">
        <f t="shared" si="3"/>
        <v>1.1883318321181779</v>
      </c>
      <c r="U340" s="18">
        <f t="shared" si="3"/>
        <v>1.1862599328704684</v>
      </c>
      <c r="V340" s="18">
        <f t="shared" si="3"/>
        <v>1.1823268007867755</v>
      </c>
      <c r="W340" s="18">
        <f t="shared" si="3"/>
        <v>1.1812795897702171</v>
      </c>
      <c r="X340" s="18">
        <f t="shared" si="3"/>
        <v>1.1721910086847007</v>
      </c>
      <c r="Y340" s="18">
        <f t="shared" si="3"/>
        <v>1.1701752389641364</v>
      </c>
      <c r="Z340" s="18">
        <f t="shared" si="3"/>
        <v>1.1598227716491212</v>
      </c>
      <c r="AA340" s="18">
        <f t="shared" si="3"/>
        <v>1.1559430876431145</v>
      </c>
      <c r="AB340" s="18">
        <f t="shared" si="3"/>
        <v>1.1493298792982183</v>
      </c>
      <c r="AC340" s="18">
        <f t="shared" si="3"/>
        <v>1.1460090367473588</v>
      </c>
      <c r="AD340" s="18">
        <f t="shared" si="3"/>
        <v>1.139901847080055</v>
      </c>
      <c r="AE340" s="18">
        <f t="shared" si="3"/>
        <v>1.1385284044592952</v>
      </c>
      <c r="AF340" s="18">
        <f t="shared" si="3"/>
        <v>1.1372876177657696</v>
      </c>
      <c r="AG340" s="18">
        <f t="shared" si="3"/>
        <v>1.1372096675738559</v>
      </c>
      <c r="AH340" s="18">
        <f t="shared" si="3"/>
        <v>1.1369916361860473</v>
      </c>
      <c r="AI340" s="18">
        <f t="shared" si="3"/>
        <v>1.1473992793556189</v>
      </c>
      <c r="AJ340" s="18">
        <f t="shared" si="3"/>
        <v>1.1539116552292112</v>
      </c>
      <c r="AK340" s="18">
        <f t="shared" si="3"/>
        <v>1.1526460974884201</v>
      </c>
    </row>
    <row r="341" spans="2:37">
      <c r="B341" t="s">
        <v>2</v>
      </c>
      <c r="C341" s="18">
        <f t="shared" ref="C341:AK341" si="4">C317/C289</f>
        <v>1.3466095463286583</v>
      </c>
      <c r="D341" s="18">
        <f t="shared" si="4"/>
        <v>1.341733166398752</v>
      </c>
      <c r="E341" s="18">
        <f t="shared" si="4"/>
        <v>1.3225810082642901</v>
      </c>
      <c r="F341" s="18">
        <f t="shared" si="4"/>
        <v>1.3098873272981271</v>
      </c>
      <c r="G341" s="18">
        <f t="shared" si="4"/>
        <v>1.3186060327960323</v>
      </c>
      <c r="H341" s="18">
        <f t="shared" si="4"/>
        <v>1.3167197844511824</v>
      </c>
      <c r="I341" s="18">
        <f t="shared" si="4"/>
        <v>1.3168025401025378</v>
      </c>
      <c r="J341" s="18">
        <f t="shared" si="4"/>
        <v>1.3286356550527778</v>
      </c>
      <c r="K341" s="18">
        <f t="shared" si="4"/>
        <v>1.2968030939610655</v>
      </c>
      <c r="L341" s="18">
        <f t="shared" si="4"/>
        <v>1.2759772193144499</v>
      </c>
      <c r="M341" s="18">
        <f t="shared" si="4"/>
        <v>1.2561713115792981</v>
      </c>
      <c r="N341" s="18">
        <f t="shared" si="4"/>
        <v>1.2666959552329695</v>
      </c>
      <c r="O341" s="18">
        <f t="shared" si="4"/>
        <v>1.2589821725546912</v>
      </c>
      <c r="P341" s="18">
        <f t="shared" si="4"/>
        <v>1.2217481670112471</v>
      </c>
      <c r="Q341" s="18">
        <f t="shared" si="4"/>
        <v>1.2225999917252663</v>
      </c>
      <c r="R341" s="18">
        <f t="shared" si="4"/>
        <v>1.1932796243325468</v>
      </c>
      <c r="S341" s="18">
        <f t="shared" si="4"/>
        <v>1.2194343872111009</v>
      </c>
      <c r="T341" s="18">
        <f t="shared" si="4"/>
        <v>1.2017325458228139</v>
      </c>
      <c r="U341" s="18">
        <f t="shared" si="4"/>
        <v>1.1850073972021506</v>
      </c>
      <c r="V341" s="18">
        <f t="shared" si="4"/>
        <v>1.1687181832697187</v>
      </c>
      <c r="W341" s="18">
        <f t="shared" si="4"/>
        <v>1.1659547777751575</v>
      </c>
      <c r="X341" s="18">
        <f t="shared" si="4"/>
        <v>1.1697305869865176</v>
      </c>
      <c r="Y341" s="18">
        <f t="shared" si="4"/>
        <v>1.1600245410310812</v>
      </c>
      <c r="Z341" s="18">
        <f t="shared" si="4"/>
        <v>1.1504838416543894</v>
      </c>
      <c r="AA341" s="18">
        <f t="shared" si="4"/>
        <v>1.1489218193089512</v>
      </c>
      <c r="AB341" s="18">
        <f t="shared" si="4"/>
        <v>1.1343976660241306</v>
      </c>
      <c r="AC341" s="18">
        <f t="shared" si="4"/>
        <v>1.1312846637151139</v>
      </c>
      <c r="AD341" s="18">
        <f t="shared" si="4"/>
        <v>1.1273239691848713</v>
      </c>
      <c r="AE341" s="18">
        <f t="shared" si="4"/>
        <v>1.1220769152280456</v>
      </c>
      <c r="AF341" s="18">
        <f t="shared" si="4"/>
        <v>1.1237392690214487</v>
      </c>
      <c r="AG341" s="18">
        <f t="shared" si="4"/>
        <v>1.1241969432478573</v>
      </c>
      <c r="AH341" s="18">
        <f t="shared" si="4"/>
        <v>1.1295777256015842</v>
      </c>
      <c r="AI341" s="18">
        <f t="shared" si="4"/>
        <v>1.1323851353572381</v>
      </c>
      <c r="AJ341" s="18">
        <f t="shared" si="4"/>
        <v>1.1282966236503216</v>
      </c>
      <c r="AK341" s="18">
        <f t="shared" si="4"/>
        <v>1.1283570589433356</v>
      </c>
    </row>
    <row r="342" spans="2:37">
      <c r="B342" t="s">
        <v>3</v>
      </c>
      <c r="C342" s="18">
        <f t="shared" ref="C342:AK342" si="5">C318/C290</f>
        <v>1.4213415734053152</v>
      </c>
      <c r="D342" s="18">
        <f t="shared" si="5"/>
        <v>1.3710466636600327</v>
      </c>
      <c r="E342" s="18">
        <f t="shared" si="5"/>
        <v>1.3448690913781736</v>
      </c>
      <c r="F342" s="18">
        <f t="shared" si="5"/>
        <v>1.3705522898661417</v>
      </c>
      <c r="G342" s="18">
        <f t="shared" si="5"/>
        <v>1.389550992758082</v>
      </c>
      <c r="H342" s="18">
        <f t="shared" si="5"/>
        <v>1.3717596787480042</v>
      </c>
      <c r="I342" s="18">
        <f t="shared" si="5"/>
        <v>1.3578079192262154</v>
      </c>
      <c r="J342" s="18">
        <f t="shared" si="5"/>
        <v>1.3370512227620179</v>
      </c>
      <c r="K342" s="18">
        <f t="shared" si="5"/>
        <v>1.2951412987288879</v>
      </c>
      <c r="L342" s="18">
        <f t="shared" si="5"/>
        <v>1.2565083887294932</v>
      </c>
      <c r="M342" s="18">
        <f t="shared" si="5"/>
        <v>1.2563645736659577</v>
      </c>
      <c r="N342" s="18">
        <f t="shared" si="5"/>
        <v>1.2550803747172057</v>
      </c>
      <c r="O342" s="18">
        <f t="shared" si="5"/>
        <v>1.2583037409398785</v>
      </c>
      <c r="P342" s="18">
        <f t="shared" si="5"/>
        <v>1.2405464919251736</v>
      </c>
      <c r="Q342" s="18">
        <f t="shared" si="5"/>
        <v>1.2428104539741889</v>
      </c>
      <c r="R342" s="18">
        <f t="shared" si="5"/>
        <v>1.2181333657388174</v>
      </c>
      <c r="S342" s="18">
        <f t="shared" si="5"/>
        <v>1.2100390721282193</v>
      </c>
      <c r="T342" s="18">
        <f t="shared" si="5"/>
        <v>1.1841018880427336</v>
      </c>
      <c r="U342" s="18">
        <f t="shared" si="5"/>
        <v>1.1829612028474017</v>
      </c>
      <c r="V342" s="18">
        <f t="shared" si="5"/>
        <v>1.1759661663456829</v>
      </c>
      <c r="W342" s="18">
        <f t="shared" si="5"/>
        <v>1.1743619250065911</v>
      </c>
      <c r="X342" s="18">
        <f t="shared" si="5"/>
        <v>1.1758064062883635</v>
      </c>
      <c r="Y342" s="18">
        <f t="shared" si="5"/>
        <v>1.175843991520221</v>
      </c>
      <c r="Z342" s="18">
        <f t="shared" si="5"/>
        <v>1.1611745866655028</v>
      </c>
      <c r="AA342" s="18">
        <f t="shared" si="5"/>
        <v>1.163501229413864</v>
      </c>
      <c r="AB342" s="18">
        <f t="shared" si="5"/>
        <v>1.1585570062949004</v>
      </c>
      <c r="AC342" s="18">
        <f t="shared" si="5"/>
        <v>1.1526851940540452</v>
      </c>
      <c r="AD342" s="18">
        <f t="shared" si="5"/>
        <v>1.1485598630758276</v>
      </c>
      <c r="AE342" s="18">
        <f t="shared" si="5"/>
        <v>1.1448406304984153</v>
      </c>
      <c r="AF342" s="18">
        <f t="shared" si="5"/>
        <v>1.1383331501476359</v>
      </c>
      <c r="AG342" s="18">
        <f t="shared" si="5"/>
        <v>1.139895338017638</v>
      </c>
      <c r="AH342" s="18">
        <f t="shared" si="5"/>
        <v>1.143798602355564</v>
      </c>
      <c r="AI342" s="18">
        <f t="shared" si="5"/>
        <v>1.1521590951741469</v>
      </c>
      <c r="AJ342" s="18">
        <f t="shared" si="5"/>
        <v>1.151631072752626</v>
      </c>
      <c r="AK342" s="18">
        <f t="shared" si="5"/>
        <v>1.1504745093607822</v>
      </c>
    </row>
    <row r="343" spans="2:37">
      <c r="B343" t="s">
        <v>4</v>
      </c>
      <c r="C343" s="18">
        <f t="shared" ref="C343:AK343" si="6">C319/C291</f>
        <v>1.3062608464639689</v>
      </c>
      <c r="D343" s="18">
        <f t="shared" si="6"/>
        <v>1.2995621726148527</v>
      </c>
      <c r="E343" s="18">
        <f t="shared" si="6"/>
        <v>1.2715759348712152</v>
      </c>
      <c r="F343" s="18">
        <f t="shared" si="6"/>
        <v>1.2751527370157767</v>
      </c>
      <c r="G343" s="18">
        <f t="shared" si="6"/>
        <v>1.2580774509937747</v>
      </c>
      <c r="H343" s="18">
        <f t="shared" si="6"/>
        <v>1.2332038167266797</v>
      </c>
      <c r="I343" s="18">
        <f t="shared" si="6"/>
        <v>1.2382692246974425</v>
      </c>
      <c r="J343" s="18">
        <f t="shared" si="6"/>
        <v>1.2182539414738416</v>
      </c>
      <c r="K343" s="18">
        <f t="shared" si="6"/>
        <v>1.2319377615235205</v>
      </c>
      <c r="L343" s="18">
        <f t="shared" si="6"/>
        <v>1.2060815661704107</v>
      </c>
      <c r="M343" s="18">
        <f t="shared" si="6"/>
        <v>1.2103011194948261</v>
      </c>
      <c r="N343" s="18">
        <f t="shared" si="6"/>
        <v>1.1819961284710729</v>
      </c>
      <c r="O343" s="18">
        <f t="shared" si="6"/>
        <v>1.184575705636477</v>
      </c>
      <c r="P343" s="18">
        <f t="shared" si="6"/>
        <v>1.183790882196512</v>
      </c>
      <c r="Q343" s="18">
        <f t="shared" si="6"/>
        <v>1.1768857618042563</v>
      </c>
      <c r="R343" s="18">
        <f t="shared" si="6"/>
        <v>1.147914126125138</v>
      </c>
      <c r="S343" s="18">
        <f t="shared" si="6"/>
        <v>1.1836826339477762</v>
      </c>
      <c r="T343" s="18">
        <f t="shared" si="6"/>
        <v>1.1971400074676177</v>
      </c>
      <c r="U343" s="18">
        <f t="shared" si="6"/>
        <v>1.199712210780564</v>
      </c>
      <c r="V343" s="18">
        <f t="shared" si="6"/>
        <v>1.1788080424546026</v>
      </c>
      <c r="W343" s="18">
        <f t="shared" si="6"/>
        <v>1.1644798792503201</v>
      </c>
      <c r="X343" s="18">
        <f t="shared" si="6"/>
        <v>1.16679291410997</v>
      </c>
      <c r="Y343" s="18">
        <f t="shared" si="6"/>
        <v>1.1607903283292129</v>
      </c>
      <c r="Z343" s="18">
        <f t="shared" si="6"/>
        <v>1.1531167170870704</v>
      </c>
      <c r="AA343" s="18">
        <f t="shared" si="6"/>
        <v>1.1571178871394452</v>
      </c>
      <c r="AB343" s="18">
        <f t="shared" si="6"/>
        <v>1.1597006660989977</v>
      </c>
      <c r="AC343" s="18">
        <f t="shared" si="6"/>
        <v>1.1479653054669712</v>
      </c>
      <c r="AD343" s="18">
        <f t="shared" si="6"/>
        <v>1.1379263177062622</v>
      </c>
      <c r="AE343" s="18">
        <f t="shared" si="6"/>
        <v>1.1363690005136207</v>
      </c>
      <c r="AF343" s="18">
        <f t="shared" si="6"/>
        <v>1.1381606283565557</v>
      </c>
      <c r="AG343" s="18">
        <f t="shared" si="6"/>
        <v>1.13051738806521</v>
      </c>
      <c r="AH343" s="18">
        <f t="shared" si="6"/>
        <v>1.1284774091064427</v>
      </c>
      <c r="AI343" s="18">
        <f t="shared" si="6"/>
        <v>1.1371405990648835</v>
      </c>
      <c r="AJ343" s="18">
        <f t="shared" si="6"/>
        <v>1.1457869878402076</v>
      </c>
      <c r="AK343" s="18">
        <f t="shared" si="6"/>
        <v>1.1390228176314543</v>
      </c>
    </row>
    <row r="344" spans="2:37">
      <c r="B344" t="s">
        <v>5</v>
      </c>
      <c r="C344" s="18">
        <f t="shared" ref="C344:AK344" si="7">C320/C292</f>
        <v>1.274970165332411</v>
      </c>
      <c r="D344" s="18">
        <f t="shared" si="7"/>
        <v>1.287327426864469</v>
      </c>
      <c r="E344" s="18">
        <f t="shared" si="7"/>
        <v>1.2667353095023657</v>
      </c>
      <c r="F344" s="18">
        <f t="shared" si="7"/>
        <v>1.2588989252814642</v>
      </c>
      <c r="G344" s="18">
        <f t="shared" si="7"/>
        <v>1.2409987326164946</v>
      </c>
      <c r="H344" s="18">
        <f t="shared" si="7"/>
        <v>1.2267125627537525</v>
      </c>
      <c r="I344" s="18">
        <f t="shared" si="7"/>
        <v>1.2108304332528517</v>
      </c>
      <c r="J344" s="18">
        <f t="shared" si="7"/>
        <v>1.1888607341478474</v>
      </c>
      <c r="K344" s="18">
        <f t="shared" si="7"/>
        <v>1.1610983354553108</v>
      </c>
      <c r="L344" s="18">
        <f t="shared" si="7"/>
        <v>1.1648117453332463</v>
      </c>
      <c r="M344" s="18">
        <f t="shared" si="7"/>
        <v>1.1584015581302656</v>
      </c>
      <c r="N344" s="18">
        <f t="shared" si="7"/>
        <v>1.1343014222812704</v>
      </c>
      <c r="O344" s="18">
        <f t="shared" si="7"/>
        <v>1.1341899878702784</v>
      </c>
      <c r="P344" s="18">
        <f t="shared" si="7"/>
        <v>1.1308787190448821</v>
      </c>
      <c r="Q344" s="18">
        <f t="shared" si="7"/>
        <v>1.1373515541401957</v>
      </c>
      <c r="R344" s="18">
        <f t="shared" si="7"/>
        <v>1.1500454844515957</v>
      </c>
      <c r="S344" s="18">
        <f t="shared" si="7"/>
        <v>1.1609889933730522</v>
      </c>
      <c r="T344" s="18">
        <f t="shared" si="7"/>
        <v>1.1696590193975955</v>
      </c>
      <c r="U344" s="18">
        <f t="shared" si="7"/>
        <v>1.1737066506170375</v>
      </c>
      <c r="V344" s="18">
        <f t="shared" si="7"/>
        <v>1.1432153478222336</v>
      </c>
      <c r="W344" s="18">
        <f t="shared" si="7"/>
        <v>1.1286291996237947</v>
      </c>
      <c r="X344" s="18">
        <f t="shared" si="7"/>
        <v>1.1430335611085627</v>
      </c>
      <c r="Y344" s="18">
        <f t="shared" si="7"/>
        <v>1.1398456925739007</v>
      </c>
      <c r="Z344" s="18">
        <f t="shared" si="7"/>
        <v>1.1428983485709079</v>
      </c>
      <c r="AA344" s="18">
        <f t="shared" si="7"/>
        <v>1.1429007151460353</v>
      </c>
      <c r="AB344" s="18">
        <f t="shared" si="7"/>
        <v>1.1483216801979643</v>
      </c>
      <c r="AC344" s="18">
        <f t="shared" si="7"/>
        <v>1.1311744223634463</v>
      </c>
      <c r="AD344" s="18">
        <f t="shared" si="7"/>
        <v>1.1261226174375252</v>
      </c>
      <c r="AE344" s="18">
        <f t="shared" si="7"/>
        <v>1.1254763271093766</v>
      </c>
      <c r="AF344" s="18">
        <f t="shared" si="7"/>
        <v>1.1164340979642451</v>
      </c>
      <c r="AG344" s="18">
        <f t="shared" si="7"/>
        <v>1.1217657933210068</v>
      </c>
      <c r="AH344" s="18">
        <f t="shared" si="7"/>
        <v>1.1193003865004381</v>
      </c>
      <c r="AI344" s="18">
        <f t="shared" si="7"/>
        <v>1.1261651936119155</v>
      </c>
      <c r="AJ344" s="18">
        <f t="shared" si="7"/>
        <v>1.1260713919104119</v>
      </c>
      <c r="AK344" s="18">
        <f t="shared" si="7"/>
        <v>1.124338971785577</v>
      </c>
    </row>
    <row r="345" spans="2:37">
      <c r="B345" t="s">
        <v>6</v>
      </c>
      <c r="C345" s="18">
        <f t="shared" ref="C345:AK345" si="8">C321/C293</f>
        <v>1.3644403610453721</v>
      </c>
      <c r="D345" s="18">
        <f t="shared" si="8"/>
        <v>1.3700285529645619</v>
      </c>
      <c r="E345" s="18">
        <f t="shared" si="8"/>
        <v>1.3457406981762072</v>
      </c>
      <c r="F345" s="18">
        <f t="shared" si="8"/>
        <v>1.3325165634151832</v>
      </c>
      <c r="G345" s="18">
        <f t="shared" si="8"/>
        <v>1.3396150483560714</v>
      </c>
      <c r="H345" s="18">
        <f t="shared" si="8"/>
        <v>1.3312668828421079</v>
      </c>
      <c r="I345" s="18">
        <f t="shared" si="8"/>
        <v>1.3030823786172372</v>
      </c>
      <c r="J345" s="18">
        <f t="shared" si="8"/>
        <v>1.3186059520871583</v>
      </c>
      <c r="K345" s="18">
        <f t="shared" si="8"/>
        <v>1.2924729305920801</v>
      </c>
      <c r="L345" s="18">
        <f t="shared" si="8"/>
        <v>1.2784064848851608</v>
      </c>
      <c r="M345" s="18">
        <f t="shared" si="8"/>
        <v>1.2554714935997036</v>
      </c>
      <c r="N345" s="18">
        <f t="shared" si="8"/>
        <v>1.2249272454281495</v>
      </c>
      <c r="O345" s="18">
        <f t="shared" si="8"/>
        <v>1.2290164930369132</v>
      </c>
      <c r="P345" s="18">
        <f t="shared" si="8"/>
        <v>1.2199156129923419</v>
      </c>
      <c r="Q345" s="18">
        <f t="shared" si="8"/>
        <v>1.214791778241729</v>
      </c>
      <c r="R345" s="18">
        <f t="shared" si="8"/>
        <v>1.1990760867442263</v>
      </c>
      <c r="S345" s="18">
        <f t="shared" si="8"/>
        <v>1.2311636938587667</v>
      </c>
      <c r="T345" s="18">
        <f t="shared" si="8"/>
        <v>1.2139999802691293</v>
      </c>
      <c r="U345" s="18">
        <f t="shared" si="8"/>
        <v>1.2101334583636909</v>
      </c>
      <c r="V345" s="18">
        <f t="shared" si="8"/>
        <v>1.1951660977441669</v>
      </c>
      <c r="W345" s="18">
        <f t="shared" si="8"/>
        <v>1.1995377361840625</v>
      </c>
      <c r="X345" s="18">
        <f t="shared" si="8"/>
        <v>1.1987473362118879</v>
      </c>
      <c r="Y345" s="18">
        <f t="shared" si="8"/>
        <v>1.189923832282846</v>
      </c>
      <c r="Z345" s="18">
        <f t="shared" si="8"/>
        <v>1.1830095858295229</v>
      </c>
      <c r="AA345" s="18">
        <f t="shared" si="8"/>
        <v>1.1840180617113667</v>
      </c>
      <c r="AB345" s="18">
        <f t="shared" si="8"/>
        <v>1.1704409017256525</v>
      </c>
      <c r="AC345" s="18">
        <f t="shared" si="8"/>
        <v>1.1694586379883245</v>
      </c>
      <c r="AD345" s="18">
        <f t="shared" si="8"/>
        <v>1.1600306064174453</v>
      </c>
      <c r="AE345" s="18">
        <f t="shared" si="8"/>
        <v>1.1551400255680537</v>
      </c>
      <c r="AF345" s="18">
        <f t="shared" si="8"/>
        <v>1.1348957633945915</v>
      </c>
      <c r="AG345" s="18">
        <f t="shared" si="8"/>
        <v>1.1327850091381022</v>
      </c>
      <c r="AH345" s="18">
        <f t="shared" si="8"/>
        <v>1.1366975006366262</v>
      </c>
      <c r="AI345" s="18">
        <f t="shared" si="8"/>
        <v>1.1430169092338609</v>
      </c>
      <c r="AJ345" s="18">
        <f t="shared" si="8"/>
        <v>1.1422230460494529</v>
      </c>
      <c r="AK345" s="18">
        <f t="shared" si="8"/>
        <v>1.1422720269376523</v>
      </c>
    </row>
    <row r="346" spans="2:37">
      <c r="B346" t="s">
        <v>7</v>
      </c>
      <c r="C346" s="18">
        <f t="shared" ref="C346:AK346" si="9">C322/C294</f>
        <v>1.5230612077845047</v>
      </c>
      <c r="D346" s="18">
        <f t="shared" si="9"/>
        <v>1.4871346168989639</v>
      </c>
      <c r="E346" s="18">
        <f t="shared" si="9"/>
        <v>1.4829754052915953</v>
      </c>
      <c r="F346" s="18">
        <f t="shared" si="9"/>
        <v>1.5047222182664299</v>
      </c>
      <c r="G346" s="18">
        <f t="shared" si="9"/>
        <v>1.4613730186167753</v>
      </c>
      <c r="H346" s="18">
        <f t="shared" si="9"/>
        <v>1.4638725673018649</v>
      </c>
      <c r="I346" s="18">
        <f t="shared" si="9"/>
        <v>1.4266655844080267</v>
      </c>
      <c r="J346" s="18">
        <f t="shared" si="9"/>
        <v>1.4315938953881591</v>
      </c>
      <c r="K346" s="18">
        <f t="shared" si="9"/>
        <v>1.3936800473840447</v>
      </c>
      <c r="L346" s="18">
        <f t="shared" si="9"/>
        <v>1.3739299361902473</v>
      </c>
      <c r="M346" s="18">
        <f t="shared" si="9"/>
        <v>1.3617694227501136</v>
      </c>
      <c r="N346" s="18">
        <f t="shared" si="9"/>
        <v>1.3310568033007508</v>
      </c>
      <c r="O346" s="18">
        <f t="shared" si="9"/>
        <v>1.329628625371563</v>
      </c>
      <c r="P346" s="18">
        <f t="shared" si="9"/>
        <v>1.2913360336519817</v>
      </c>
      <c r="Q346" s="18">
        <f t="shared" si="9"/>
        <v>1.2854877212212583</v>
      </c>
      <c r="R346" s="18">
        <f t="shared" si="9"/>
        <v>1.2537707145073931</v>
      </c>
      <c r="S346" s="18">
        <f t="shared" si="9"/>
        <v>1.2654225909886394</v>
      </c>
      <c r="T346" s="18">
        <f t="shared" si="9"/>
        <v>1.2083730262043348</v>
      </c>
      <c r="U346" s="18">
        <f t="shared" si="9"/>
        <v>1.2093140532733109</v>
      </c>
      <c r="V346" s="18">
        <f t="shared" si="9"/>
        <v>1.2281596688581482</v>
      </c>
      <c r="W346" s="18">
        <f t="shared" si="9"/>
        <v>1.2243384226737988</v>
      </c>
      <c r="X346" s="18">
        <f t="shared" si="9"/>
        <v>1.2080951297723006</v>
      </c>
      <c r="Y346" s="18">
        <f t="shared" si="9"/>
        <v>1.2016609913802208</v>
      </c>
      <c r="Z346" s="18">
        <f t="shared" si="9"/>
        <v>1.1893979868008315</v>
      </c>
      <c r="AA346" s="18">
        <f t="shared" si="9"/>
        <v>1.1903807013664596</v>
      </c>
      <c r="AB346" s="18">
        <f t="shared" si="9"/>
        <v>1.1709076985147464</v>
      </c>
      <c r="AC346" s="18">
        <f t="shared" si="9"/>
        <v>1.1600865168802215</v>
      </c>
      <c r="AD346" s="18">
        <f t="shared" si="9"/>
        <v>1.152839364899874</v>
      </c>
      <c r="AE346" s="18">
        <f t="shared" si="9"/>
        <v>1.1486039015240002</v>
      </c>
      <c r="AF346" s="18">
        <f t="shared" si="9"/>
        <v>1.1457240186441711</v>
      </c>
      <c r="AG346" s="18">
        <f t="shared" si="9"/>
        <v>1.1430846828447565</v>
      </c>
      <c r="AH346" s="18">
        <f t="shared" si="9"/>
        <v>1.1452843735364857</v>
      </c>
      <c r="AI346" s="18">
        <f t="shared" si="9"/>
        <v>1.1533345725577013</v>
      </c>
      <c r="AJ346" s="18">
        <f t="shared" si="9"/>
        <v>1.1561292849252247</v>
      </c>
      <c r="AK346" s="18">
        <f t="shared" si="9"/>
        <v>1.1534638592748272</v>
      </c>
    </row>
    <row r="347" spans="2:37">
      <c r="B347" t="s">
        <v>8</v>
      </c>
      <c r="C347" s="18">
        <f t="shared" ref="C347:AK347" si="10">C323/C295</f>
        <v>1.40023306377612</v>
      </c>
      <c r="D347" s="18">
        <f t="shared" si="10"/>
        <v>1.4051829782168388</v>
      </c>
      <c r="E347" s="18">
        <f t="shared" si="10"/>
        <v>1.4284259156520283</v>
      </c>
      <c r="F347" s="18">
        <f t="shared" si="10"/>
        <v>1.4021854756507566</v>
      </c>
      <c r="G347" s="18">
        <f t="shared" si="10"/>
        <v>1.4243428213324421</v>
      </c>
      <c r="H347" s="18">
        <f t="shared" si="10"/>
        <v>1.4057641802301604</v>
      </c>
      <c r="I347" s="18">
        <f t="shared" si="10"/>
        <v>1.3991059395566632</v>
      </c>
      <c r="J347" s="18">
        <f t="shared" si="10"/>
        <v>1.3980269344233291</v>
      </c>
      <c r="K347" s="18">
        <f t="shared" si="10"/>
        <v>1.36530721896884</v>
      </c>
      <c r="L347" s="18">
        <f t="shared" si="10"/>
        <v>1.3060786286781685</v>
      </c>
      <c r="M347" s="18">
        <f t="shared" si="10"/>
        <v>1.3059203359998455</v>
      </c>
      <c r="N347" s="18">
        <f t="shared" si="10"/>
        <v>1.2750874739696145</v>
      </c>
      <c r="O347" s="18">
        <f t="shared" si="10"/>
        <v>1.2777436049340365</v>
      </c>
      <c r="P347" s="18">
        <f t="shared" si="10"/>
        <v>1.2716125620781935</v>
      </c>
      <c r="Q347" s="18">
        <f t="shared" si="10"/>
        <v>1.2572836608669813</v>
      </c>
      <c r="R347" s="18">
        <f t="shared" si="10"/>
        <v>1.2254412008471005</v>
      </c>
      <c r="S347" s="18">
        <f t="shared" si="10"/>
        <v>1.276280365893985</v>
      </c>
      <c r="T347" s="18">
        <f t="shared" si="10"/>
        <v>1.2282455350145955</v>
      </c>
      <c r="U347" s="18">
        <f t="shared" si="10"/>
        <v>1.2283523647431929</v>
      </c>
      <c r="V347" s="18">
        <f t="shared" si="10"/>
        <v>1.2370072480137984</v>
      </c>
      <c r="W347" s="18">
        <f t="shared" si="10"/>
        <v>1.2349310506289517</v>
      </c>
      <c r="X347" s="18">
        <f t="shared" si="10"/>
        <v>1.2279849536970717</v>
      </c>
      <c r="Y347" s="18">
        <f t="shared" si="10"/>
        <v>1.2130932326533059</v>
      </c>
      <c r="Z347" s="18">
        <f t="shared" si="10"/>
        <v>1.2040113936413486</v>
      </c>
      <c r="AA347" s="18">
        <f t="shared" si="10"/>
        <v>1.1998904683538718</v>
      </c>
      <c r="AB347" s="18">
        <f t="shared" si="10"/>
        <v>1.1711604785942367</v>
      </c>
      <c r="AC347" s="18">
        <f t="shared" si="10"/>
        <v>1.1693935781083946</v>
      </c>
      <c r="AD347" s="18">
        <f t="shared" si="10"/>
        <v>1.1576237281614035</v>
      </c>
      <c r="AE347" s="18">
        <f t="shared" si="10"/>
        <v>1.1475858249392081</v>
      </c>
      <c r="AF347" s="18">
        <f t="shared" si="10"/>
        <v>1.1436769153770492</v>
      </c>
      <c r="AG347" s="18">
        <f t="shared" si="10"/>
        <v>1.1383673604197817</v>
      </c>
      <c r="AH347" s="18">
        <f t="shared" si="10"/>
        <v>1.1423643472768119</v>
      </c>
      <c r="AI347" s="18">
        <f t="shared" si="10"/>
        <v>1.1582606305492846</v>
      </c>
      <c r="AJ347" s="18">
        <f t="shared" si="10"/>
        <v>1.1685812259361856</v>
      </c>
      <c r="AK347" s="18">
        <f t="shared" si="10"/>
        <v>1.16486245212046</v>
      </c>
    </row>
    <row r="348" spans="2:37">
      <c r="B348" t="s">
        <v>9</v>
      </c>
      <c r="C348" s="18">
        <f t="shared" ref="C348:AK348" si="11">C324/C296</f>
        <v>1.2467889812172066</v>
      </c>
      <c r="D348" s="18">
        <f t="shared" si="11"/>
        <v>1.2642079895007496</v>
      </c>
      <c r="E348" s="18">
        <f t="shared" si="11"/>
        <v>1.2390044804485323</v>
      </c>
      <c r="F348" s="18">
        <f t="shared" si="11"/>
        <v>1.2336895223357556</v>
      </c>
      <c r="G348" s="18">
        <f t="shared" si="11"/>
        <v>1.235133193202778</v>
      </c>
      <c r="H348" s="18">
        <f t="shared" si="11"/>
        <v>1.2398963939325853</v>
      </c>
      <c r="I348" s="18">
        <f t="shared" si="11"/>
        <v>1.2196141620427305</v>
      </c>
      <c r="J348" s="18">
        <f t="shared" si="11"/>
        <v>1.2131007944311087</v>
      </c>
      <c r="K348" s="18">
        <f t="shared" si="11"/>
        <v>1.2063736708282147</v>
      </c>
      <c r="L348" s="18">
        <f t="shared" si="11"/>
        <v>1.1939010257586045</v>
      </c>
      <c r="M348" s="18">
        <f t="shared" si="11"/>
        <v>1.1751995079531885</v>
      </c>
      <c r="N348" s="18">
        <f t="shared" si="11"/>
        <v>1.1667677315468445</v>
      </c>
      <c r="O348" s="18">
        <f t="shared" si="11"/>
        <v>1.1733734404530263</v>
      </c>
      <c r="P348" s="18">
        <f t="shared" si="11"/>
        <v>1.1797868343737092</v>
      </c>
      <c r="Q348" s="18">
        <f t="shared" si="11"/>
        <v>1.1761716597907041</v>
      </c>
      <c r="R348" s="18">
        <f t="shared" si="11"/>
        <v>1.1764597419946616</v>
      </c>
      <c r="S348" s="18">
        <f t="shared" si="11"/>
        <v>1.1708722020389855</v>
      </c>
      <c r="T348" s="18">
        <f t="shared" si="11"/>
        <v>1.1763745985959422</v>
      </c>
      <c r="U348" s="18">
        <f t="shared" si="11"/>
        <v>1.1759266755066791</v>
      </c>
      <c r="V348" s="18">
        <f t="shared" si="11"/>
        <v>1.1720193733316475</v>
      </c>
      <c r="W348" s="18">
        <f t="shared" si="11"/>
        <v>1.1568706885896753</v>
      </c>
      <c r="X348" s="18">
        <f t="shared" si="11"/>
        <v>1.1509582552433295</v>
      </c>
      <c r="Y348" s="18">
        <f t="shared" si="11"/>
        <v>1.1467261400161601</v>
      </c>
      <c r="Z348" s="18">
        <f t="shared" si="11"/>
        <v>1.1396387806889352</v>
      </c>
      <c r="AA348" s="18">
        <f t="shared" si="11"/>
        <v>1.1379298255531198</v>
      </c>
      <c r="AB348" s="18">
        <f t="shared" si="11"/>
        <v>1.1318022277603064</v>
      </c>
      <c r="AC348" s="18">
        <f t="shared" si="11"/>
        <v>1.1292063806278707</v>
      </c>
      <c r="AD348" s="18">
        <f t="shared" si="11"/>
        <v>1.1233103083708778</v>
      </c>
      <c r="AE348" s="18">
        <f t="shared" si="11"/>
        <v>1.1216984786319537</v>
      </c>
      <c r="AF348" s="18">
        <f t="shared" si="11"/>
        <v>1.1227264124180494</v>
      </c>
      <c r="AG348" s="18">
        <f t="shared" si="11"/>
        <v>1.1219020677974043</v>
      </c>
      <c r="AH348" s="18">
        <f t="shared" si="11"/>
        <v>1.1218977726707113</v>
      </c>
      <c r="AI348" s="18">
        <f t="shared" si="11"/>
        <v>1.1275853302658914</v>
      </c>
      <c r="AJ348" s="18">
        <f t="shared" si="11"/>
        <v>1.1327577781068336</v>
      </c>
      <c r="AK348" s="18">
        <f t="shared" si="11"/>
        <v>1.1295827262156599</v>
      </c>
    </row>
    <row r="349" spans="2:37">
      <c r="B349" t="s">
        <v>10</v>
      </c>
      <c r="C349" s="18">
        <f t="shared" ref="C349:AK349" si="12">C325/C297</f>
        <v>1.255463602593599</v>
      </c>
      <c r="D349" s="18">
        <f t="shared" si="12"/>
        <v>1.2707991862137842</v>
      </c>
      <c r="E349" s="18">
        <f t="shared" si="12"/>
        <v>1.2703732551365039</v>
      </c>
      <c r="F349" s="18">
        <f t="shared" si="12"/>
        <v>1.2692756399167862</v>
      </c>
      <c r="G349" s="18">
        <f t="shared" si="12"/>
        <v>1.2967805821031668</v>
      </c>
      <c r="H349" s="18">
        <f t="shared" si="12"/>
        <v>1.284212174252237</v>
      </c>
      <c r="I349" s="18">
        <f t="shared" si="12"/>
        <v>1.2691024338870562</v>
      </c>
      <c r="J349" s="18">
        <f t="shared" si="12"/>
        <v>1.280073893436604</v>
      </c>
      <c r="K349" s="18">
        <f t="shared" si="12"/>
        <v>1.2758128759747172</v>
      </c>
      <c r="L349" s="18">
        <f t="shared" si="12"/>
        <v>1.239439901754458</v>
      </c>
      <c r="M349" s="18">
        <f t="shared" si="12"/>
        <v>1.2213737938036244</v>
      </c>
      <c r="N349" s="18">
        <f t="shared" si="12"/>
        <v>1.2193484129845189</v>
      </c>
      <c r="O349" s="18">
        <f t="shared" si="12"/>
        <v>1.2218439664424927</v>
      </c>
      <c r="P349" s="18">
        <f t="shared" si="12"/>
        <v>1.205450528288706</v>
      </c>
      <c r="Q349" s="18">
        <f t="shared" si="12"/>
        <v>1.1944237660339749</v>
      </c>
      <c r="R349" s="18">
        <f t="shared" si="12"/>
        <v>1.17074071969942</v>
      </c>
      <c r="S349" s="18">
        <f t="shared" si="12"/>
        <v>1.1751442332566095</v>
      </c>
      <c r="T349" s="18">
        <f t="shared" si="12"/>
        <v>1.1690819220119957</v>
      </c>
      <c r="U349" s="18">
        <f t="shared" si="12"/>
        <v>1.1785596038931756</v>
      </c>
      <c r="V349" s="18">
        <f t="shared" si="12"/>
        <v>1.1663250875081439</v>
      </c>
      <c r="W349" s="18">
        <f t="shared" si="12"/>
        <v>1.1559255563362341</v>
      </c>
      <c r="X349" s="18">
        <f t="shared" si="12"/>
        <v>1.1635198434655492</v>
      </c>
      <c r="Y349" s="18">
        <f t="shared" si="12"/>
        <v>1.1553983580570328</v>
      </c>
      <c r="Z349" s="18">
        <f t="shared" si="12"/>
        <v>1.1462212652462518</v>
      </c>
      <c r="AA349" s="18">
        <f t="shared" si="12"/>
        <v>1.1421860033814846</v>
      </c>
      <c r="AB349" s="18">
        <f t="shared" si="12"/>
        <v>1.139219665651676</v>
      </c>
      <c r="AC349" s="18">
        <f t="shared" si="12"/>
        <v>1.1423826618903252</v>
      </c>
      <c r="AD349" s="18">
        <f t="shared" si="12"/>
        <v>1.1361655323727748</v>
      </c>
      <c r="AE349" s="18">
        <f t="shared" si="12"/>
        <v>1.132917146031956</v>
      </c>
      <c r="AF349" s="18">
        <f t="shared" si="12"/>
        <v>1.1357639957145833</v>
      </c>
      <c r="AG349" s="18">
        <f t="shared" si="12"/>
        <v>1.1393670150315625</v>
      </c>
      <c r="AH349" s="18">
        <f t="shared" si="12"/>
        <v>1.1419142385385677</v>
      </c>
      <c r="AI349" s="18">
        <f t="shared" si="12"/>
        <v>1.1530808334418252</v>
      </c>
      <c r="AJ349" s="18">
        <f t="shared" si="12"/>
        <v>1.151426701759366</v>
      </c>
      <c r="AK349" s="18">
        <f t="shared" si="12"/>
        <v>1.1521291995914145</v>
      </c>
    </row>
    <row r="350" spans="2:37">
      <c r="B350" t="s">
        <v>11</v>
      </c>
      <c r="C350" s="18">
        <f t="shared" ref="C350:AK350" si="13">C326/C298</f>
        <v>1.5295652279140843</v>
      </c>
      <c r="D350" s="18">
        <f t="shared" si="13"/>
        <v>1.527810639362577</v>
      </c>
      <c r="E350" s="18">
        <f t="shared" si="13"/>
        <v>1.5201781269091978</v>
      </c>
      <c r="F350" s="18">
        <f t="shared" si="13"/>
        <v>1.4880415642920848</v>
      </c>
      <c r="G350" s="18">
        <f t="shared" si="13"/>
        <v>1.5037265419942392</v>
      </c>
      <c r="H350" s="18">
        <f t="shared" si="13"/>
        <v>1.4794230952798282</v>
      </c>
      <c r="I350" s="18">
        <f t="shared" si="13"/>
        <v>1.4226491315425922</v>
      </c>
      <c r="J350" s="18">
        <f t="shared" si="13"/>
        <v>1.4756339917671193</v>
      </c>
      <c r="K350" s="18">
        <f t="shared" si="13"/>
        <v>1.3958079244582342</v>
      </c>
      <c r="L350" s="18">
        <f t="shared" si="13"/>
        <v>1.3748392447693143</v>
      </c>
      <c r="M350" s="18">
        <f t="shared" si="13"/>
        <v>1.3322722165327487</v>
      </c>
      <c r="N350" s="18">
        <f t="shared" si="13"/>
        <v>1.2944325715846778</v>
      </c>
      <c r="O350" s="18">
        <f t="shared" si="13"/>
        <v>1.2583685822407635</v>
      </c>
      <c r="P350" s="18">
        <f t="shared" si="13"/>
        <v>1.2312436634829107</v>
      </c>
      <c r="Q350" s="18">
        <f t="shared" si="13"/>
        <v>1.2288569328520256</v>
      </c>
      <c r="R350" s="18">
        <f t="shared" si="13"/>
        <v>1.2067754510478292</v>
      </c>
      <c r="S350" s="18">
        <f t="shared" si="13"/>
        <v>1.2448277500529994</v>
      </c>
      <c r="T350" s="18">
        <f t="shared" si="13"/>
        <v>1.2021582302562908</v>
      </c>
      <c r="U350" s="18">
        <f t="shared" si="13"/>
        <v>1.203518895411668</v>
      </c>
      <c r="V350" s="18">
        <f t="shared" si="13"/>
        <v>1.2112316193557477</v>
      </c>
      <c r="W350" s="18">
        <f t="shared" si="13"/>
        <v>1.2162382201828736</v>
      </c>
      <c r="X350" s="18">
        <f t="shared" si="13"/>
        <v>1.2058138569220365</v>
      </c>
      <c r="Y350" s="18">
        <f t="shared" si="13"/>
        <v>1.2045381114309759</v>
      </c>
      <c r="Z350" s="18">
        <f t="shared" si="13"/>
        <v>1.189122535774787</v>
      </c>
      <c r="AA350" s="18">
        <f t="shared" si="13"/>
        <v>1.1776071733353819</v>
      </c>
      <c r="AB350" s="18">
        <f t="shared" si="13"/>
        <v>1.1744430990720933</v>
      </c>
      <c r="AC350" s="18">
        <f t="shared" si="13"/>
        <v>1.1691818702973185</v>
      </c>
      <c r="AD350" s="18">
        <f t="shared" si="13"/>
        <v>1.1530291993817705</v>
      </c>
      <c r="AE350" s="18">
        <f t="shared" si="13"/>
        <v>1.150311956451306</v>
      </c>
      <c r="AF350" s="18">
        <f t="shared" si="13"/>
        <v>1.1495397911433305</v>
      </c>
      <c r="AG350" s="18">
        <f t="shared" si="13"/>
        <v>1.1467968464745255</v>
      </c>
      <c r="AH350" s="18">
        <f t="shared" si="13"/>
        <v>1.1515970232597308</v>
      </c>
      <c r="AI350" s="18">
        <f t="shared" si="13"/>
        <v>1.1635295292220855</v>
      </c>
      <c r="AJ350" s="18">
        <f t="shared" si="13"/>
        <v>1.1606453607428775</v>
      </c>
      <c r="AK350" s="18">
        <f t="shared" si="13"/>
        <v>1.1550080217313656</v>
      </c>
    </row>
    <row r="351" spans="2:37">
      <c r="B351" t="s">
        <v>12</v>
      </c>
      <c r="C351" s="18">
        <f t="shared" ref="C351:AK351" si="14">C327/C299</f>
        <v>1.7854766046452502</v>
      </c>
      <c r="D351" s="18">
        <f t="shared" si="14"/>
        <v>1.7354373067822679</v>
      </c>
      <c r="E351" s="18">
        <f t="shared" si="14"/>
        <v>1.7261867310298489</v>
      </c>
      <c r="F351" s="18">
        <f t="shared" si="14"/>
        <v>1.7834671019864516</v>
      </c>
      <c r="G351" s="18">
        <f t="shared" si="14"/>
        <v>1.7963701564239374</v>
      </c>
      <c r="H351" s="18">
        <f t="shared" si="14"/>
        <v>1.7832909814171556</v>
      </c>
      <c r="I351" s="18">
        <f t="shared" si="14"/>
        <v>1.7011346512264611</v>
      </c>
      <c r="J351" s="18">
        <f t="shared" si="14"/>
        <v>1.6629559714620374</v>
      </c>
      <c r="K351" s="18">
        <f t="shared" si="14"/>
        <v>1.5997759569022703</v>
      </c>
      <c r="L351" s="18">
        <f t="shared" si="14"/>
        <v>1.5106661983893128</v>
      </c>
      <c r="M351" s="18">
        <f t="shared" si="14"/>
        <v>1.4550418433928942</v>
      </c>
      <c r="N351" s="18">
        <f t="shared" si="14"/>
        <v>1.42674550370572</v>
      </c>
      <c r="O351" s="18">
        <f t="shared" si="14"/>
        <v>1.3833189303913549</v>
      </c>
      <c r="P351" s="18">
        <f t="shared" si="14"/>
        <v>1.3558062486358156</v>
      </c>
      <c r="Q351" s="18">
        <f t="shared" si="14"/>
        <v>1.3352513866806175</v>
      </c>
      <c r="R351" s="18">
        <f t="shared" si="14"/>
        <v>1.2679324629575153</v>
      </c>
      <c r="S351" s="18">
        <f t="shared" si="14"/>
        <v>1.2758881648737055</v>
      </c>
      <c r="T351" s="18">
        <f t="shared" si="14"/>
        <v>1.2332015273144434</v>
      </c>
      <c r="U351" s="18">
        <f t="shared" si="14"/>
        <v>1.2125125944700217</v>
      </c>
      <c r="V351" s="18">
        <f t="shared" si="14"/>
        <v>1.1946824683720338</v>
      </c>
      <c r="W351" s="18">
        <f t="shared" si="14"/>
        <v>1.1977037149941758</v>
      </c>
      <c r="X351" s="18">
        <f t="shared" si="14"/>
        <v>1.1986347790667464</v>
      </c>
      <c r="Y351" s="18">
        <f t="shared" si="14"/>
        <v>1.1898377274524949</v>
      </c>
      <c r="Z351" s="18">
        <f t="shared" si="14"/>
        <v>1.1789799648169978</v>
      </c>
      <c r="AA351" s="18">
        <f t="shared" si="14"/>
        <v>1.1810227612956268</v>
      </c>
      <c r="AB351" s="18">
        <f t="shared" si="14"/>
        <v>1.1849538056844651</v>
      </c>
      <c r="AC351" s="18">
        <f t="shared" si="14"/>
        <v>1.1754356743273215</v>
      </c>
      <c r="AD351" s="18">
        <f t="shared" si="14"/>
        <v>1.1654204236694861</v>
      </c>
      <c r="AE351" s="18">
        <f t="shared" si="14"/>
        <v>1.1648338114638521</v>
      </c>
      <c r="AF351" s="18">
        <f t="shared" si="14"/>
        <v>1.1624853453542721</v>
      </c>
      <c r="AG351" s="18">
        <f t="shared" si="14"/>
        <v>1.15624839484882</v>
      </c>
      <c r="AH351" s="18">
        <f t="shared" si="14"/>
        <v>1.1615031658720731</v>
      </c>
      <c r="AI351" s="18">
        <f t="shared" si="14"/>
        <v>1.1722915883051788</v>
      </c>
      <c r="AJ351" s="18">
        <f t="shared" si="14"/>
        <v>1.1702643028818907</v>
      </c>
      <c r="AK351" s="18">
        <f t="shared" si="14"/>
        <v>1.1665737499288378</v>
      </c>
    </row>
    <row r="352" spans="2:37">
      <c r="B352" t="s">
        <v>13</v>
      </c>
      <c r="C352" s="18">
        <f t="shared" ref="C352:AK352" si="15">C328/C300</f>
        <v>1.1373607402430681</v>
      </c>
      <c r="D352" s="18">
        <f t="shared" si="15"/>
        <v>1.1343040284007431</v>
      </c>
      <c r="E352" s="18">
        <f t="shared" si="15"/>
        <v>1.1400969693919767</v>
      </c>
      <c r="F352" s="18">
        <f t="shared" si="15"/>
        <v>1.139586725059605</v>
      </c>
      <c r="G352" s="18">
        <f t="shared" si="15"/>
        <v>1.1575496856980085</v>
      </c>
      <c r="H352" s="18">
        <f t="shared" si="15"/>
        <v>1.148430870489338</v>
      </c>
      <c r="I352" s="18">
        <f t="shared" si="15"/>
        <v>1.1437781827380957</v>
      </c>
      <c r="J352" s="18">
        <f t="shared" si="15"/>
        <v>1.1385931703966758</v>
      </c>
      <c r="K352" s="18">
        <f t="shared" si="15"/>
        <v>1.1372854645284127</v>
      </c>
      <c r="L352" s="18">
        <f t="shared" si="15"/>
        <v>1.1097428992114331</v>
      </c>
      <c r="M352" s="18">
        <f t="shared" si="15"/>
        <v>1.112317036275055</v>
      </c>
      <c r="N352" s="18">
        <f t="shared" si="15"/>
        <v>1.1162878839622792</v>
      </c>
      <c r="O352" s="18">
        <f t="shared" si="15"/>
        <v>1.1227790773285455</v>
      </c>
      <c r="P352" s="18">
        <f t="shared" si="15"/>
        <v>1.1150173373002217</v>
      </c>
      <c r="Q352" s="18">
        <f t="shared" si="15"/>
        <v>1.1176851238883421</v>
      </c>
      <c r="R352" s="18">
        <f t="shared" si="15"/>
        <v>1.1225045719633531</v>
      </c>
      <c r="S352" s="18">
        <f t="shared" si="15"/>
        <v>1.1251212849118748</v>
      </c>
      <c r="T352" s="18">
        <f t="shared" si="15"/>
        <v>1.1388292966702913</v>
      </c>
      <c r="U352" s="18">
        <f t="shared" si="15"/>
        <v>1.1364012314653902</v>
      </c>
      <c r="V352" s="18">
        <f t="shared" si="15"/>
        <v>1.1160595183159969</v>
      </c>
      <c r="W352" s="18">
        <f t="shared" si="15"/>
        <v>1.1118569911806366</v>
      </c>
      <c r="X352" s="18">
        <f t="shared" si="15"/>
        <v>1.110660598888439</v>
      </c>
      <c r="Y352" s="18">
        <f t="shared" si="15"/>
        <v>1.1124266309375117</v>
      </c>
      <c r="Z352" s="18">
        <f t="shared" si="15"/>
        <v>1.1136301114067013</v>
      </c>
      <c r="AA352" s="18">
        <f t="shared" si="15"/>
        <v>1.1065553925716738</v>
      </c>
      <c r="AB352" s="18">
        <f t="shared" si="15"/>
        <v>1.1064565112367655</v>
      </c>
      <c r="AC352" s="18">
        <f t="shared" si="15"/>
        <v>1.0939591689522963</v>
      </c>
      <c r="AD352" s="18">
        <f t="shared" si="15"/>
        <v>1.0955223294690111</v>
      </c>
      <c r="AE352" s="18">
        <f t="shared" si="15"/>
        <v>1.0944466610178611</v>
      </c>
      <c r="AF352" s="18">
        <f t="shared" si="15"/>
        <v>1.0923163785025309</v>
      </c>
      <c r="AG352" s="18">
        <f t="shared" si="15"/>
        <v>1.0953511311389159</v>
      </c>
      <c r="AH352" s="18">
        <f t="shared" si="15"/>
        <v>1.0950149261430153</v>
      </c>
      <c r="AI352" s="18">
        <f t="shared" si="15"/>
        <v>1.094825723210735</v>
      </c>
      <c r="AJ352" s="18">
        <f t="shared" si="15"/>
        <v>1.0936803639299382</v>
      </c>
      <c r="AK352" s="18">
        <f t="shared" si="15"/>
        <v>1.0901332798523948</v>
      </c>
    </row>
    <row r="353" spans="2:37">
      <c r="B353" t="s">
        <v>14</v>
      </c>
      <c r="C353" s="18">
        <f t="shared" ref="C353:AK353" si="16">C329/C301</f>
        <v>1.312381172773031</v>
      </c>
      <c r="D353" s="18">
        <f t="shared" si="16"/>
        <v>1.2866618510577761</v>
      </c>
      <c r="E353" s="18">
        <f t="shared" si="16"/>
        <v>1.2719423657081117</v>
      </c>
      <c r="F353" s="18">
        <f t="shared" si="16"/>
        <v>1.2873124105363709</v>
      </c>
      <c r="G353" s="18">
        <f t="shared" si="16"/>
        <v>1.3023725912949855</v>
      </c>
      <c r="H353" s="18">
        <f t="shared" si="16"/>
        <v>1.2659873434813396</v>
      </c>
      <c r="I353" s="18">
        <f t="shared" si="16"/>
        <v>1.2358338135340539</v>
      </c>
      <c r="J353" s="18">
        <f t="shared" si="16"/>
        <v>1.2737936295912911</v>
      </c>
      <c r="K353" s="18">
        <f t="shared" si="16"/>
        <v>1.2611600430999794</v>
      </c>
      <c r="L353" s="18">
        <f t="shared" si="16"/>
        <v>1.2330077251192204</v>
      </c>
      <c r="M353" s="18">
        <f t="shared" si="16"/>
        <v>1.2067645518540271</v>
      </c>
      <c r="N353" s="18">
        <f t="shared" si="16"/>
        <v>1.1796770338985056</v>
      </c>
      <c r="O353" s="18">
        <f t="shared" si="16"/>
        <v>1.1863637969189684</v>
      </c>
      <c r="P353" s="18">
        <f t="shared" si="16"/>
        <v>1.1954140086484899</v>
      </c>
      <c r="Q353" s="18">
        <f t="shared" si="16"/>
        <v>1.1896836242960265</v>
      </c>
      <c r="R353" s="18">
        <f t="shared" si="16"/>
        <v>1.1746353074412683</v>
      </c>
      <c r="S353" s="18">
        <f t="shared" si="16"/>
        <v>1.1936791850136981</v>
      </c>
      <c r="T353" s="18">
        <f t="shared" si="16"/>
        <v>1.1600523333131472</v>
      </c>
      <c r="U353" s="18">
        <f t="shared" si="16"/>
        <v>1.1555894366994384</v>
      </c>
      <c r="V353" s="18">
        <f t="shared" si="16"/>
        <v>1.1507872222292961</v>
      </c>
      <c r="W353" s="18">
        <f t="shared" si="16"/>
        <v>1.1515666197353813</v>
      </c>
      <c r="X353" s="18">
        <f t="shared" si="16"/>
        <v>1.1491744234264134</v>
      </c>
      <c r="Y353" s="18">
        <f t="shared" si="16"/>
        <v>1.1471062558276055</v>
      </c>
      <c r="Z353" s="18">
        <f t="shared" si="16"/>
        <v>1.1409165067775229</v>
      </c>
      <c r="AA353" s="18">
        <f t="shared" si="16"/>
        <v>1.1416586724625941</v>
      </c>
      <c r="AB353" s="18">
        <f t="shared" si="16"/>
        <v>1.1497357164212545</v>
      </c>
      <c r="AC353" s="18">
        <f t="shared" si="16"/>
        <v>1.1524012854003658</v>
      </c>
      <c r="AD353" s="18">
        <f t="shared" si="16"/>
        <v>1.1455043570482855</v>
      </c>
      <c r="AE353" s="18">
        <f t="shared" si="16"/>
        <v>1.1399382278265213</v>
      </c>
      <c r="AF353" s="18">
        <f t="shared" si="16"/>
        <v>1.1324988977958235</v>
      </c>
      <c r="AG353" s="18">
        <f t="shared" si="16"/>
        <v>1.129570291324191</v>
      </c>
      <c r="AH353" s="18">
        <f t="shared" si="16"/>
        <v>1.1323387068974944</v>
      </c>
      <c r="AI353" s="18">
        <f t="shared" si="16"/>
        <v>1.1419205428681116</v>
      </c>
      <c r="AJ353" s="18">
        <f t="shared" si="16"/>
        <v>1.1442257924700268</v>
      </c>
      <c r="AK353" s="18">
        <f t="shared" si="16"/>
        <v>1.1434388099261108</v>
      </c>
    </row>
    <row r="354" spans="2:37">
      <c r="B354" t="s">
        <v>15</v>
      </c>
      <c r="C354" s="18">
        <f t="shared" ref="C354:AK354" si="17">C330/C302</f>
        <v>1.263512781773408</v>
      </c>
      <c r="D354" s="18">
        <f t="shared" si="17"/>
        <v>1.2635180203984513</v>
      </c>
      <c r="E354" s="18">
        <f t="shared" si="17"/>
        <v>1.2560109294347079</v>
      </c>
      <c r="F354" s="18">
        <f t="shared" si="17"/>
        <v>1.2854750444414602</v>
      </c>
      <c r="G354" s="18">
        <f t="shared" si="17"/>
        <v>1.2644057411686453</v>
      </c>
      <c r="H354" s="18">
        <f t="shared" si="17"/>
        <v>1.2543705377416166</v>
      </c>
      <c r="I354" s="18">
        <f t="shared" si="17"/>
        <v>1.2389202083136002</v>
      </c>
      <c r="J354" s="18">
        <f t="shared" si="17"/>
        <v>1.2198326698348168</v>
      </c>
      <c r="K354" s="18">
        <f t="shared" si="17"/>
        <v>1.1896897798271362</v>
      </c>
      <c r="L354" s="18">
        <f t="shared" si="17"/>
        <v>1.1761274175432128</v>
      </c>
      <c r="M354" s="18">
        <f t="shared" si="17"/>
        <v>1.1689706795820396</v>
      </c>
      <c r="N354" s="18">
        <f t="shared" si="17"/>
        <v>1.1435785857833467</v>
      </c>
      <c r="O354" s="18">
        <f t="shared" si="17"/>
        <v>1.1459464508144093</v>
      </c>
      <c r="P354" s="18">
        <f t="shared" si="17"/>
        <v>1.1474209902403889</v>
      </c>
      <c r="Q354" s="18">
        <f t="shared" si="17"/>
        <v>1.1424745358887147</v>
      </c>
      <c r="R354" s="18">
        <f t="shared" si="17"/>
        <v>1.1528857291467161</v>
      </c>
      <c r="S354" s="18">
        <f t="shared" si="17"/>
        <v>1.1851344175983314</v>
      </c>
      <c r="T354" s="18">
        <f t="shared" si="17"/>
        <v>1.1513924910802267</v>
      </c>
      <c r="U354" s="18">
        <f t="shared" si="17"/>
        <v>1.156363866951412</v>
      </c>
      <c r="V354" s="18">
        <f t="shared" si="17"/>
        <v>1.1409275657217568</v>
      </c>
      <c r="W354" s="18">
        <f t="shared" si="17"/>
        <v>1.1565726951640694</v>
      </c>
      <c r="X354" s="18">
        <f t="shared" si="17"/>
        <v>1.1524262039004365</v>
      </c>
      <c r="Y354" s="18">
        <f t="shared" si="17"/>
        <v>1.1492549883871364</v>
      </c>
      <c r="Z354" s="18">
        <f t="shared" si="17"/>
        <v>1.1425652228610854</v>
      </c>
      <c r="AA354" s="18">
        <f t="shared" si="17"/>
        <v>1.1434053994004418</v>
      </c>
      <c r="AB354" s="18">
        <f t="shared" si="17"/>
        <v>1.1353190558720765</v>
      </c>
      <c r="AC354" s="18">
        <f t="shared" si="17"/>
        <v>1.1374092075473314</v>
      </c>
      <c r="AD354" s="18">
        <f t="shared" si="17"/>
        <v>1.1290617870850739</v>
      </c>
      <c r="AE354" s="18">
        <f t="shared" si="17"/>
        <v>1.1244954866626147</v>
      </c>
      <c r="AF354" s="18">
        <f t="shared" si="17"/>
        <v>1.1208228519802519</v>
      </c>
      <c r="AG354" s="18">
        <f t="shared" si="17"/>
        <v>1.1136119579011237</v>
      </c>
      <c r="AH354" s="18">
        <f t="shared" si="17"/>
        <v>1.110065732025173</v>
      </c>
      <c r="AI354" s="18">
        <f t="shared" si="17"/>
        <v>1.1167108620283417</v>
      </c>
      <c r="AJ354" s="18">
        <f t="shared" si="17"/>
        <v>1.1202364367501387</v>
      </c>
      <c r="AK354" s="18">
        <f t="shared" si="17"/>
        <v>1.1185164329444304</v>
      </c>
    </row>
    <row r="355" spans="2:37">
      <c r="B355" t="s">
        <v>16</v>
      </c>
      <c r="C355" s="18">
        <f t="shared" ref="C355:AK355" si="18">C331/C303</f>
        <v>1.1625170013274579</v>
      </c>
      <c r="D355" s="18">
        <f t="shared" si="18"/>
        <v>1.1484780148039955</v>
      </c>
      <c r="E355" s="18">
        <f t="shared" si="18"/>
        <v>1.1459479307038583</v>
      </c>
      <c r="F355" s="18">
        <f t="shared" si="18"/>
        <v>1.1654524680945371</v>
      </c>
      <c r="G355" s="18">
        <f t="shared" si="18"/>
        <v>1.1669625928550094</v>
      </c>
      <c r="H355" s="18">
        <f t="shared" si="18"/>
        <v>1.1592676686517016</v>
      </c>
      <c r="I355" s="18">
        <f t="shared" si="18"/>
        <v>1.1509654117345811</v>
      </c>
      <c r="J355" s="18">
        <f t="shared" si="18"/>
        <v>1.1665791821222515</v>
      </c>
      <c r="K355" s="18">
        <f t="shared" si="18"/>
        <v>1.1653584860523902</v>
      </c>
      <c r="L355" s="18">
        <f t="shared" si="18"/>
        <v>1.1504531863693441</v>
      </c>
      <c r="M355" s="18">
        <f t="shared" si="18"/>
        <v>1.1520782424418869</v>
      </c>
      <c r="N355" s="18">
        <f t="shared" si="18"/>
        <v>1.1468556657577358</v>
      </c>
      <c r="O355" s="18">
        <f t="shared" si="18"/>
        <v>1.1481500299546137</v>
      </c>
      <c r="P355" s="18">
        <f t="shared" si="18"/>
        <v>1.1553113250024478</v>
      </c>
      <c r="Q355" s="18">
        <f t="shared" si="18"/>
        <v>1.1719347371551545</v>
      </c>
      <c r="R355" s="18">
        <f t="shared" si="18"/>
        <v>1.1629465979961591</v>
      </c>
      <c r="S355" s="18">
        <f t="shared" si="18"/>
        <v>1.1653281171219114</v>
      </c>
      <c r="T355" s="18">
        <f t="shared" si="18"/>
        <v>1.159055152670174</v>
      </c>
      <c r="U355" s="18">
        <f t="shared" si="18"/>
        <v>1.1548925838343467</v>
      </c>
      <c r="V355" s="18">
        <f t="shared" si="18"/>
        <v>1.1548576064490195</v>
      </c>
      <c r="W355" s="18">
        <f t="shared" si="18"/>
        <v>1.1448821931057915</v>
      </c>
      <c r="X355" s="18">
        <f t="shared" si="18"/>
        <v>1.1419962881930692</v>
      </c>
      <c r="Y355" s="18">
        <f t="shared" si="18"/>
        <v>1.1306149038921363</v>
      </c>
      <c r="Z355" s="18">
        <f t="shared" si="18"/>
        <v>1.1249767946569775</v>
      </c>
      <c r="AA355" s="18">
        <f t="shared" si="18"/>
        <v>1.1236169442934263</v>
      </c>
      <c r="AB355" s="18">
        <f t="shared" si="18"/>
        <v>1.1224700694754361</v>
      </c>
      <c r="AC355" s="18">
        <f t="shared" si="18"/>
        <v>1.1194695643627959</v>
      </c>
      <c r="AD355" s="18">
        <f t="shared" si="18"/>
        <v>1.1155317866991838</v>
      </c>
      <c r="AE355" s="18">
        <f t="shared" si="18"/>
        <v>1.1121754310904355</v>
      </c>
      <c r="AF355" s="18">
        <f t="shared" si="18"/>
        <v>1.1176692433564854</v>
      </c>
      <c r="AG355" s="18">
        <f t="shared" si="18"/>
        <v>1.1179774894993282</v>
      </c>
      <c r="AH355" s="18">
        <f t="shared" si="18"/>
        <v>1.1158401003485863</v>
      </c>
      <c r="AI355" s="18">
        <f t="shared" si="18"/>
        <v>1.1198724481795479</v>
      </c>
      <c r="AJ355" s="18">
        <f t="shared" si="18"/>
        <v>1.124664364786047</v>
      </c>
      <c r="AK355" s="18">
        <f t="shared" si="18"/>
        <v>1.1200265238808678</v>
      </c>
    </row>
    <row r="356" spans="2:37">
      <c r="B356" t="s">
        <v>17</v>
      </c>
      <c r="C356" s="18">
        <f t="shared" ref="C356:AK356" si="19">C332/C304</f>
        <v>1.334701527962552</v>
      </c>
      <c r="D356" s="18">
        <f t="shared" si="19"/>
        <v>1.309917637810277</v>
      </c>
      <c r="E356" s="18">
        <f t="shared" si="19"/>
        <v>1.3190134490788727</v>
      </c>
      <c r="F356" s="18">
        <f t="shared" si="19"/>
        <v>1.3066033325931705</v>
      </c>
      <c r="G356" s="18">
        <f t="shared" si="19"/>
        <v>1.2889020613740128</v>
      </c>
      <c r="H356" s="18">
        <f t="shared" si="19"/>
        <v>1.3086846043211113</v>
      </c>
      <c r="I356" s="18">
        <f t="shared" si="19"/>
        <v>1.3019998234101526</v>
      </c>
      <c r="J356" s="18">
        <f t="shared" si="19"/>
        <v>1.2515441701118812</v>
      </c>
      <c r="K356" s="18">
        <f t="shared" si="19"/>
        <v>1.2269127965433773</v>
      </c>
      <c r="L356" s="18">
        <f t="shared" si="19"/>
        <v>1.2321042088368708</v>
      </c>
      <c r="M356" s="18">
        <f t="shared" si="19"/>
        <v>1.1775335157573557</v>
      </c>
      <c r="N356" s="18">
        <f t="shared" si="19"/>
        <v>1.1800207918229857</v>
      </c>
      <c r="O356" s="18">
        <f t="shared" si="19"/>
        <v>1.1588856118267985</v>
      </c>
      <c r="P356" s="18">
        <f t="shared" si="19"/>
        <v>1.1524179720388055</v>
      </c>
      <c r="Q356" s="18">
        <f t="shared" si="19"/>
        <v>1.13371138411217</v>
      </c>
      <c r="R356" s="18">
        <f t="shared" si="19"/>
        <v>1.1059046128180416</v>
      </c>
      <c r="S356" s="18">
        <f t="shared" si="19"/>
        <v>1.1419328479895841</v>
      </c>
      <c r="T356" s="18">
        <f t="shared" si="19"/>
        <v>1.0721088057678916</v>
      </c>
      <c r="U356" s="18">
        <f t="shared" si="19"/>
        <v>1.0559340160159854</v>
      </c>
      <c r="V356" s="18">
        <f t="shared" si="19"/>
        <v>1.078520606135982</v>
      </c>
      <c r="W356" s="18">
        <f t="shared" si="19"/>
        <v>1.0824848087913055</v>
      </c>
      <c r="X356" s="18">
        <f t="shared" si="19"/>
        <v>1.0886602924434647</v>
      </c>
      <c r="Y356" s="18">
        <f t="shared" si="19"/>
        <v>1.0953181315581939</v>
      </c>
      <c r="Z356" s="18">
        <f t="shared" si="19"/>
        <v>1.1024990387568545</v>
      </c>
      <c r="AA356" s="18">
        <f t="shared" si="19"/>
        <v>1.1102476204428853</v>
      </c>
      <c r="AB356" s="18">
        <f t="shared" si="19"/>
        <v>1.118612816673155</v>
      </c>
      <c r="AC356" s="18">
        <f t="shared" si="19"/>
        <v>1.1276484003633054</v>
      </c>
      <c r="AD356" s="18">
        <f t="shared" si="19"/>
        <v>1.1374135451961538</v>
      </c>
      <c r="AE356" s="18">
        <f t="shared" si="19"/>
        <v>1.1479734732880054</v>
      </c>
      <c r="AF356" s="18">
        <f t="shared" si="19"/>
        <v>1.1395560808694614</v>
      </c>
      <c r="AG356" s="18">
        <f t="shared" si="19"/>
        <v>1.1374587840903569</v>
      </c>
      <c r="AH356" s="18">
        <f t="shared" si="19"/>
        <v>1.1367537067867102</v>
      </c>
      <c r="AI356" s="18">
        <f t="shared" si="19"/>
        <v>1.1453913003411691</v>
      </c>
      <c r="AJ356" s="18">
        <f t="shared" si="19"/>
        <v>1.1522316996219182</v>
      </c>
      <c r="AK356" s="18">
        <f t="shared" si="19"/>
        <v>1.1452587332307291</v>
      </c>
    </row>
    <row r="357" spans="2:37">
      <c r="B357" t="s">
        <v>47</v>
      </c>
      <c r="C357" s="18">
        <f t="shared" ref="C357:AK357" si="20">C333/C305</f>
        <v>1.1720721140597918</v>
      </c>
      <c r="D357" s="18">
        <f t="shared" si="20"/>
        <v>1.1547442103831718</v>
      </c>
      <c r="E357" s="18">
        <f t="shared" si="20"/>
        <v>1.1521743764762338</v>
      </c>
      <c r="F357" s="18">
        <f t="shared" si="20"/>
        <v>1.1635127603899817</v>
      </c>
      <c r="G357" s="18">
        <f t="shared" si="20"/>
        <v>1.1276421395748668</v>
      </c>
      <c r="H357" s="18">
        <f t="shared" si="20"/>
        <v>1.2534660715289208</v>
      </c>
      <c r="I357" s="18">
        <f t="shared" si="20"/>
        <v>1.2471923418956683</v>
      </c>
      <c r="J357" s="18">
        <f t="shared" si="20"/>
        <v>1.260505405282093</v>
      </c>
      <c r="K357" s="18">
        <f t="shared" si="20"/>
        <v>1.2750332929641108</v>
      </c>
      <c r="L357" s="18">
        <f t="shared" si="20"/>
        <v>1.3226386487652271</v>
      </c>
      <c r="M357" s="18">
        <f t="shared" si="20"/>
        <v>1.2740960413404689</v>
      </c>
      <c r="N357" s="18">
        <f t="shared" si="20"/>
        <v>1.2542072603157297</v>
      </c>
      <c r="O357" s="18">
        <f t="shared" si="20"/>
        <v>1.2611386112061482</v>
      </c>
      <c r="P357" s="18">
        <f t="shared" si="20"/>
        <v>1.2781514431543277</v>
      </c>
      <c r="Q357" s="18">
        <f t="shared" si="20"/>
        <v>1.2975109370468172</v>
      </c>
      <c r="R357" s="18">
        <f t="shared" si="20"/>
        <v>1.2834629520136454</v>
      </c>
      <c r="S357" s="18">
        <f t="shared" si="20"/>
        <v>1.3090121026564574</v>
      </c>
      <c r="T357" s="18">
        <f t="shared" si="20"/>
        <v>1.2457065587421152</v>
      </c>
      <c r="U357" s="18">
        <f t="shared" si="20"/>
        <v>1.252508256085632</v>
      </c>
      <c r="V357" s="18">
        <f t="shared" si="20"/>
        <v>1.2912662102401189</v>
      </c>
      <c r="W357" s="18">
        <f t="shared" si="20"/>
        <v>1.3110965686844767</v>
      </c>
      <c r="X357" s="18">
        <f t="shared" si="20"/>
        <v>1.2923965186489943</v>
      </c>
      <c r="Y357" s="18">
        <f t="shared" si="20"/>
        <v>1.2622823684297098</v>
      </c>
      <c r="Z357" s="18">
        <f t="shared" si="20"/>
        <v>1.2341049414609808</v>
      </c>
      <c r="AA357" s="18">
        <f t="shared" si="20"/>
        <v>1.2195365864289858</v>
      </c>
      <c r="AB357" s="18">
        <f t="shared" si="20"/>
        <v>1.1941350721986406</v>
      </c>
      <c r="AC357" s="18">
        <f t="shared" si="20"/>
        <v>1.164796077811558</v>
      </c>
      <c r="AD357" s="18">
        <f t="shared" si="20"/>
        <v>1.1378163671463994</v>
      </c>
      <c r="AE357" s="18">
        <f t="shared" si="20"/>
        <v>1.0976701406818616</v>
      </c>
      <c r="AF357" s="18">
        <f t="shared" si="20"/>
        <v>1.0928065964290348</v>
      </c>
      <c r="AG357" s="18">
        <f t="shared" si="20"/>
        <v>1.0969504001312835</v>
      </c>
      <c r="AH357" s="18">
        <f t="shared" si="20"/>
        <v>1.094488751589606</v>
      </c>
      <c r="AI357" s="18">
        <f t="shared" si="20"/>
        <v>1.1051105357532964</v>
      </c>
      <c r="AJ357" s="18">
        <f t="shared" si="20"/>
        <v>1.1098580648651029</v>
      </c>
      <c r="AK357" s="18">
        <f t="shared" si="20"/>
        <v>1.1099840228590543</v>
      </c>
    </row>
    <row r="358" spans="2:37">
      <c r="B358" t="s">
        <v>48</v>
      </c>
      <c r="C358" s="18">
        <f t="shared" ref="C358:AK358" si="21">C334/C306</f>
        <v>1</v>
      </c>
      <c r="D358" s="18">
        <f t="shared" si="21"/>
        <v>1</v>
      </c>
      <c r="E358" s="18">
        <f t="shared" si="21"/>
        <v>1</v>
      </c>
      <c r="F358" s="18">
        <f t="shared" si="21"/>
        <v>1</v>
      </c>
      <c r="G358" s="18">
        <f t="shared" si="21"/>
        <v>1</v>
      </c>
      <c r="H358" s="18">
        <f t="shared" si="21"/>
        <v>1</v>
      </c>
      <c r="I358" s="18">
        <f t="shared" si="21"/>
        <v>1</v>
      </c>
      <c r="J358" s="18">
        <f t="shared" si="21"/>
        <v>1</v>
      </c>
      <c r="K358" s="18">
        <f t="shared" si="21"/>
        <v>1</v>
      </c>
      <c r="L358" s="18">
        <f t="shared" si="21"/>
        <v>1</v>
      </c>
      <c r="M358" s="18">
        <f t="shared" si="21"/>
        <v>1</v>
      </c>
      <c r="N358" s="18">
        <f t="shared" si="21"/>
        <v>1</v>
      </c>
      <c r="O358" s="18">
        <f t="shared" si="21"/>
        <v>1</v>
      </c>
      <c r="P358" s="18">
        <f t="shared" si="21"/>
        <v>1</v>
      </c>
      <c r="Q358" s="18">
        <f t="shared" si="21"/>
        <v>1</v>
      </c>
      <c r="R358" s="18">
        <f t="shared" si="21"/>
        <v>1</v>
      </c>
      <c r="S358" s="18">
        <f t="shared" si="21"/>
        <v>1</v>
      </c>
      <c r="T358" s="18">
        <f t="shared" si="21"/>
        <v>1</v>
      </c>
      <c r="U358" s="18">
        <f t="shared" si="21"/>
        <v>1</v>
      </c>
      <c r="V358" s="18">
        <f t="shared" si="21"/>
        <v>1</v>
      </c>
      <c r="W358" s="18">
        <f t="shared" si="21"/>
        <v>1</v>
      </c>
      <c r="X358" s="18">
        <f t="shared" si="21"/>
        <v>1</v>
      </c>
      <c r="Y358" s="18">
        <f t="shared" si="21"/>
        <v>1</v>
      </c>
      <c r="Z358" s="18">
        <f t="shared" si="21"/>
        <v>1</v>
      </c>
      <c r="AA358" s="18">
        <f t="shared" si="21"/>
        <v>1</v>
      </c>
      <c r="AB358" s="18">
        <f t="shared" si="21"/>
        <v>1</v>
      </c>
      <c r="AC358" s="18">
        <f t="shared" si="21"/>
        <v>1</v>
      </c>
      <c r="AD358" s="18">
        <f t="shared" si="21"/>
        <v>1</v>
      </c>
      <c r="AE358" s="18">
        <f t="shared" si="21"/>
        <v>1</v>
      </c>
      <c r="AF358" s="18">
        <f t="shared" si="21"/>
        <v>1</v>
      </c>
      <c r="AG358" s="18">
        <f t="shared" si="21"/>
        <v>1</v>
      </c>
      <c r="AH358" s="18">
        <f t="shared" si="21"/>
        <v>1</v>
      </c>
      <c r="AI358" s="18">
        <f t="shared" si="21"/>
        <v>1</v>
      </c>
      <c r="AJ358" s="18">
        <f t="shared" si="21"/>
        <v>1</v>
      </c>
      <c r="AK358" s="18">
        <f t="shared" si="21"/>
        <v>1</v>
      </c>
    </row>
    <row r="359" spans="2:37">
      <c r="B359" t="s">
        <v>49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2:37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2:37">
      <c r="B361" s="17" t="s">
        <v>303</v>
      </c>
    </row>
    <row r="362" spans="2:37">
      <c r="B362" t="s">
        <v>302</v>
      </c>
    </row>
    <row r="364" spans="2:37">
      <c r="C364" s="3">
        <v>1980</v>
      </c>
      <c r="D364" s="3">
        <v>1981</v>
      </c>
      <c r="E364" s="3">
        <v>1982</v>
      </c>
      <c r="F364" s="3">
        <v>1983</v>
      </c>
      <c r="G364" s="3">
        <v>1984</v>
      </c>
      <c r="H364" s="3">
        <v>1985</v>
      </c>
      <c r="I364" s="3">
        <v>1986</v>
      </c>
      <c r="J364" s="3">
        <v>1987</v>
      </c>
      <c r="K364" s="3">
        <v>1988</v>
      </c>
      <c r="L364" s="3">
        <v>1989</v>
      </c>
      <c r="M364" s="3">
        <v>1990</v>
      </c>
      <c r="N364" s="3">
        <v>1991</v>
      </c>
      <c r="O364" s="3">
        <v>1992</v>
      </c>
      <c r="P364" s="3">
        <v>1993</v>
      </c>
      <c r="Q364" s="3">
        <v>1994</v>
      </c>
      <c r="R364" s="3">
        <v>1995</v>
      </c>
      <c r="S364" s="3" t="s">
        <v>42</v>
      </c>
      <c r="T364" s="3" t="s">
        <v>43</v>
      </c>
      <c r="U364" s="3" t="s">
        <v>44</v>
      </c>
      <c r="V364" s="3" t="s">
        <v>45</v>
      </c>
      <c r="W364" s="3" t="s">
        <v>46</v>
      </c>
      <c r="X364" s="3">
        <v>2001</v>
      </c>
      <c r="Y364" s="3">
        <v>2002</v>
      </c>
      <c r="Z364" s="3">
        <v>2003</v>
      </c>
      <c r="AA364" s="3">
        <v>2004</v>
      </c>
      <c r="AB364" s="9">
        <v>2005</v>
      </c>
      <c r="AC364" s="9">
        <v>2006</v>
      </c>
      <c r="AD364" s="9">
        <v>2007</v>
      </c>
      <c r="AE364" s="9">
        <v>2008</v>
      </c>
      <c r="AF364" s="9">
        <v>2009</v>
      </c>
      <c r="AG364" s="9">
        <v>2010</v>
      </c>
      <c r="AH364" s="9">
        <v>2011</v>
      </c>
      <c r="AI364" s="9">
        <v>2012</v>
      </c>
      <c r="AJ364" s="9">
        <v>2013</v>
      </c>
      <c r="AK364" s="9">
        <v>2014</v>
      </c>
    </row>
    <row r="365" spans="2:37">
      <c r="B365" t="s">
        <v>1</v>
      </c>
      <c r="C365" s="4">
        <v>3505.9972096465499</v>
      </c>
      <c r="D365" s="4">
        <v>3417.065043088332</v>
      </c>
      <c r="E365" s="4">
        <v>3383.4488318242743</v>
      </c>
      <c r="F365" s="4">
        <v>3275.7329004913818</v>
      </c>
      <c r="G365" s="4">
        <v>3124.1499615555149</v>
      </c>
      <c r="H365" s="4">
        <v>3084.2187928909466</v>
      </c>
      <c r="I365" s="4">
        <v>3170.8152515911333</v>
      </c>
      <c r="J365" s="4">
        <v>3201.5707470534221</v>
      </c>
      <c r="K365" s="4">
        <v>3302.5466810205148</v>
      </c>
      <c r="L365" s="4">
        <v>3470.3643762486136</v>
      </c>
      <c r="M365" s="4">
        <v>3623.3431408958645</v>
      </c>
      <c r="N365" s="4">
        <v>3618.4988599893582</v>
      </c>
      <c r="O365" s="4">
        <v>3511.8029665379063</v>
      </c>
      <c r="P365" s="4">
        <v>3360.0865135941995</v>
      </c>
      <c r="Q365" s="4">
        <v>3339.5646196273792</v>
      </c>
      <c r="R365" s="4">
        <v>3418.3705852509042</v>
      </c>
      <c r="S365" s="4">
        <v>3447.2676206120136</v>
      </c>
      <c r="T365" s="4">
        <v>3641.5614162824104</v>
      </c>
      <c r="U365" s="4">
        <v>3832.5650826673314</v>
      </c>
      <c r="V365" s="4">
        <v>4031.9161972489846</v>
      </c>
      <c r="W365" s="4">
        <v>4258.4060568964433</v>
      </c>
      <c r="X365" s="4">
        <v>4433.2652542454234</v>
      </c>
      <c r="Y365" s="4">
        <v>4555.8887992164846</v>
      </c>
      <c r="Z365" s="4">
        <v>4744.7137702151194</v>
      </c>
      <c r="AA365" s="4">
        <v>4906.3651494375508</v>
      </c>
      <c r="AB365" s="4">
        <v>5126.0051466285058</v>
      </c>
      <c r="AC365" s="4">
        <v>5351.4666101025696</v>
      </c>
      <c r="AD365" s="4">
        <v>5490.0589692850926</v>
      </c>
      <c r="AE365" s="4">
        <v>5491.7783052945733</v>
      </c>
      <c r="AF365" s="4">
        <v>5152.5353069078528</v>
      </c>
      <c r="AG365" s="4">
        <v>5002.4995548766519</v>
      </c>
      <c r="AH365" s="4">
        <v>4864.1350467704369</v>
      </c>
      <c r="AI365" s="4">
        <v>4568.602039917766</v>
      </c>
      <c r="AJ365" s="4">
        <v>4439.9427610951607</v>
      </c>
      <c r="AK365" s="4">
        <v>4491.5119042415199</v>
      </c>
    </row>
    <row r="366" spans="2:37">
      <c r="B366" t="s">
        <v>2</v>
      </c>
      <c r="C366" s="4">
        <v>877.52555133403655</v>
      </c>
      <c r="D366" s="4">
        <v>838.15083485163666</v>
      </c>
      <c r="E366" s="4">
        <v>837.28788248537967</v>
      </c>
      <c r="F366" s="4">
        <v>828.45793409772273</v>
      </c>
      <c r="G366" s="4">
        <v>787.07276579299389</v>
      </c>
      <c r="H366" s="4">
        <v>749.22679503130212</v>
      </c>
      <c r="I366" s="4">
        <v>771.56553126708639</v>
      </c>
      <c r="J366" s="4">
        <v>773.1214102946476</v>
      </c>
      <c r="K366" s="4">
        <v>781.3754974214047</v>
      </c>
      <c r="L366" s="4">
        <v>822.58709476587944</v>
      </c>
      <c r="M366" s="4">
        <v>848.41169918100729</v>
      </c>
      <c r="N366" s="4">
        <v>857.90485622934341</v>
      </c>
      <c r="O366" s="4">
        <v>829.65546007202045</v>
      </c>
      <c r="P366" s="4">
        <v>806.44460188581513</v>
      </c>
      <c r="Q366" s="4">
        <v>802.41924728695153</v>
      </c>
      <c r="R366" s="4">
        <v>790.08139340096113</v>
      </c>
      <c r="S366" s="4">
        <v>824.68406326322201</v>
      </c>
      <c r="T366" s="4">
        <v>863.00888264687535</v>
      </c>
      <c r="U366" s="4">
        <v>883.21901673912691</v>
      </c>
      <c r="V366" s="4">
        <v>901.02708542583275</v>
      </c>
      <c r="W366" s="4">
        <v>943.40712253983372</v>
      </c>
      <c r="X366" s="4">
        <v>969.82845024584151</v>
      </c>
      <c r="Y366" s="4">
        <v>1005.3484544837107</v>
      </c>
      <c r="Z366" s="4">
        <v>1020.6908419513676</v>
      </c>
      <c r="AA366" s="4">
        <v>1039.0796306561456</v>
      </c>
      <c r="AB366" s="4">
        <v>1066.6079862187069</v>
      </c>
      <c r="AC366" s="4">
        <v>1096.07491283897</v>
      </c>
      <c r="AD366" s="4">
        <v>1131.3583613800356</v>
      </c>
      <c r="AE366" s="4">
        <v>1146.5673816902051</v>
      </c>
      <c r="AF366" s="4">
        <v>1079.3416279726864</v>
      </c>
      <c r="AG366" s="4">
        <v>1056.8468054685711</v>
      </c>
      <c r="AH366" s="4">
        <v>1028.1946977841724</v>
      </c>
      <c r="AI366" s="4">
        <v>980.83304591088313</v>
      </c>
      <c r="AJ366" s="4">
        <v>943.49179666597388</v>
      </c>
      <c r="AK366" s="4">
        <v>950.65499229523061</v>
      </c>
    </row>
    <row r="367" spans="2:37">
      <c r="B367" t="s">
        <v>3</v>
      </c>
      <c r="C367" s="4">
        <v>957.50145208407139</v>
      </c>
      <c r="D367" s="4">
        <v>922.36225783008285</v>
      </c>
      <c r="E367" s="4">
        <v>856.13432485130954</v>
      </c>
      <c r="F367" s="4">
        <v>852.90147827728595</v>
      </c>
      <c r="G367" s="4">
        <v>807.46364116379027</v>
      </c>
      <c r="H367" s="4">
        <v>779.15541377917509</v>
      </c>
      <c r="I367" s="4">
        <v>750.21972983306193</v>
      </c>
      <c r="J367" s="4">
        <v>673.48024555495033</v>
      </c>
      <c r="K367" s="4">
        <v>639.89509573070518</v>
      </c>
      <c r="L367" s="4">
        <v>631.88838001256397</v>
      </c>
      <c r="M367" s="4">
        <v>680.05798665910902</v>
      </c>
      <c r="N367" s="4">
        <v>719.06500976412769</v>
      </c>
      <c r="O367" s="4">
        <v>712.84610773388204</v>
      </c>
      <c r="P367" s="4">
        <v>684.17344136690394</v>
      </c>
      <c r="Q367" s="4">
        <v>658.17513664303124</v>
      </c>
      <c r="R367" s="4">
        <v>623.40290971566696</v>
      </c>
      <c r="S367" s="4">
        <v>617.92666481567278</v>
      </c>
      <c r="T367" s="4">
        <v>625.49761293876259</v>
      </c>
      <c r="U367" s="4">
        <v>632.92017017262879</v>
      </c>
      <c r="V367" s="4">
        <v>642.62743191600168</v>
      </c>
      <c r="W367" s="4">
        <v>662.0614791641907</v>
      </c>
      <c r="X367" s="4">
        <v>688.21235023478164</v>
      </c>
      <c r="Y367" s="4">
        <v>697.38715950303174</v>
      </c>
      <c r="Z367" s="4">
        <v>717.83176793018959</v>
      </c>
      <c r="AA367" s="4">
        <v>721.31021670362611</v>
      </c>
      <c r="AB367" s="4">
        <v>743.38219634163579</v>
      </c>
      <c r="AC367" s="4">
        <v>767.61959577505309</v>
      </c>
      <c r="AD367" s="4">
        <v>788.78218088004724</v>
      </c>
      <c r="AE367" s="4">
        <v>802.90497644647792</v>
      </c>
      <c r="AF367" s="4">
        <v>751.9866086277458</v>
      </c>
      <c r="AG367" s="4">
        <v>725.76827678912412</v>
      </c>
      <c r="AH367" s="4">
        <v>717.33106552779577</v>
      </c>
      <c r="AI367" s="4">
        <v>681.3481464960164</v>
      </c>
      <c r="AJ367" s="4">
        <v>646.98779448599021</v>
      </c>
      <c r="AK367" s="4">
        <v>653.32383705303698</v>
      </c>
    </row>
    <row r="368" spans="2:37">
      <c r="B368" t="s">
        <v>4</v>
      </c>
      <c r="C368" s="4">
        <v>509.88741683594196</v>
      </c>
      <c r="D368" s="4">
        <v>493.31750494182438</v>
      </c>
      <c r="E368" s="4">
        <v>474.58288684055111</v>
      </c>
      <c r="F368" s="4">
        <v>458.25217242490857</v>
      </c>
      <c r="G368" s="4">
        <v>468.20583832678074</v>
      </c>
      <c r="H368" s="4">
        <v>464.67177587620529</v>
      </c>
      <c r="I368" s="4">
        <v>453.30462279370073</v>
      </c>
      <c r="J368" s="4">
        <v>434.69854914498814</v>
      </c>
      <c r="K368" s="4">
        <v>454.91503788767238</v>
      </c>
      <c r="L368" s="4">
        <v>458.00275743140799</v>
      </c>
      <c r="M368" s="4">
        <v>466.71075053999141</v>
      </c>
      <c r="N368" s="4">
        <v>474.27358864889072</v>
      </c>
      <c r="O368" s="4">
        <v>466.53584758064505</v>
      </c>
      <c r="P368" s="4">
        <v>462.62978261180416</v>
      </c>
      <c r="Q368" s="4">
        <v>475.15660794792967</v>
      </c>
      <c r="R368" s="4">
        <v>479.5739178469945</v>
      </c>
      <c r="S368" s="4">
        <v>511.80215059664067</v>
      </c>
      <c r="T368" s="4">
        <v>566.73571104354801</v>
      </c>
      <c r="U368" s="4">
        <v>627.67733250762842</v>
      </c>
      <c r="V368" s="4">
        <v>691.82678208642267</v>
      </c>
      <c r="W368" s="4">
        <v>739.54211199652786</v>
      </c>
      <c r="X368" s="4">
        <v>774.35721080668702</v>
      </c>
      <c r="Y368" s="4">
        <v>764.97171475701305</v>
      </c>
      <c r="Z368" s="4">
        <v>784.53870326898164</v>
      </c>
      <c r="AA368" s="4">
        <v>812.92987021362876</v>
      </c>
      <c r="AB368" s="4">
        <v>867.89636948364171</v>
      </c>
      <c r="AC368" s="4">
        <v>894.96523870287604</v>
      </c>
      <c r="AD368" s="4">
        <v>931.89804767742169</v>
      </c>
      <c r="AE368" s="4">
        <v>931.50673119785733</v>
      </c>
      <c r="AF368" s="4">
        <v>882.6165249594676</v>
      </c>
      <c r="AG368" s="4">
        <v>848.51460169556265</v>
      </c>
      <c r="AH368" s="4">
        <v>819.90014875604959</v>
      </c>
      <c r="AI368" s="4">
        <v>793.07287425358675</v>
      </c>
      <c r="AJ368" s="4">
        <v>768.03895406864717</v>
      </c>
      <c r="AK368" s="4">
        <v>781.34304973584449</v>
      </c>
    </row>
    <row r="369" spans="2:37">
      <c r="B369" t="s">
        <v>5</v>
      </c>
      <c r="C369" s="4">
        <v>793.80493965324024</v>
      </c>
      <c r="D369" s="4">
        <v>768.92286671239845</v>
      </c>
      <c r="E369" s="4">
        <v>773.83654225482439</v>
      </c>
      <c r="F369" s="4">
        <v>754.69209451949814</v>
      </c>
      <c r="G369" s="4">
        <v>715.68911652645079</v>
      </c>
      <c r="H369" s="4">
        <v>672.68735679152155</v>
      </c>
      <c r="I369" s="4">
        <v>700.14366826006415</v>
      </c>
      <c r="J369" s="4">
        <v>720.56791261107014</v>
      </c>
      <c r="K369" s="4">
        <v>759.75507798620936</v>
      </c>
      <c r="L369" s="4">
        <v>782.25203522191532</v>
      </c>
      <c r="M369" s="4">
        <v>807.25494454933335</v>
      </c>
      <c r="N369" s="4">
        <v>814.85615262438273</v>
      </c>
      <c r="O369" s="4">
        <v>802.39337558820046</v>
      </c>
      <c r="P369" s="4">
        <v>805.61807647606338</v>
      </c>
      <c r="Q369" s="4">
        <v>826.90252049968387</v>
      </c>
      <c r="R369" s="4">
        <v>865.48469987637895</v>
      </c>
      <c r="S369" s="4">
        <v>903.89429717127427</v>
      </c>
      <c r="T369" s="4">
        <v>947.74189898267548</v>
      </c>
      <c r="U369" s="4">
        <v>1033.0772354511435</v>
      </c>
      <c r="V369" s="4">
        <v>1151.6331949451085</v>
      </c>
      <c r="W369" s="4">
        <v>1196.4615368654979</v>
      </c>
      <c r="X369" s="4">
        <v>1266.8093687555115</v>
      </c>
      <c r="Y369" s="4">
        <v>1261.548828326145</v>
      </c>
      <c r="Z369" s="4">
        <v>1313.9064897339254</v>
      </c>
      <c r="AA369" s="4">
        <v>1375.1591556041615</v>
      </c>
      <c r="AB369" s="4">
        <v>1420.1518761434966</v>
      </c>
      <c r="AC369" s="4">
        <v>1469.1510321579037</v>
      </c>
      <c r="AD369" s="4">
        <v>1515.7882634211662</v>
      </c>
      <c r="AE369" s="4">
        <v>1503.3038772453858</v>
      </c>
      <c r="AF369" s="4">
        <v>1387.9670373539541</v>
      </c>
      <c r="AG369" s="4">
        <v>1365.6677675093563</v>
      </c>
      <c r="AH369" s="4">
        <v>1332.0190458914321</v>
      </c>
      <c r="AI369" s="4">
        <v>1268.8894583617355</v>
      </c>
      <c r="AJ369" s="4">
        <v>1241.5159732221616</v>
      </c>
      <c r="AK369" s="4">
        <v>1260.1302151434345</v>
      </c>
    </row>
    <row r="370" spans="2:37">
      <c r="B370" t="s">
        <v>6</v>
      </c>
      <c r="C370" s="4">
        <v>410.23988773346485</v>
      </c>
      <c r="D370" s="4">
        <v>394.38640471672858</v>
      </c>
      <c r="E370" s="4">
        <v>371.0408327572797</v>
      </c>
      <c r="F370" s="4">
        <v>362.73366643057761</v>
      </c>
      <c r="G370" s="4">
        <v>339.20661812237677</v>
      </c>
      <c r="H370" s="4">
        <v>318.63157917217916</v>
      </c>
      <c r="I370" s="4">
        <v>322.41949599682545</v>
      </c>
      <c r="J370" s="4">
        <v>307.69317484839547</v>
      </c>
      <c r="K370" s="4">
        <v>306.64699272754063</v>
      </c>
      <c r="L370" s="4">
        <v>321.44202558504742</v>
      </c>
      <c r="M370" s="4">
        <v>322.89910775087839</v>
      </c>
      <c r="N370" s="4">
        <v>312.52511125068412</v>
      </c>
      <c r="O370" s="4">
        <v>302.56312918403978</v>
      </c>
      <c r="P370" s="4">
        <v>299.7933741745569</v>
      </c>
      <c r="Q370" s="4">
        <v>295.2491202015907</v>
      </c>
      <c r="R370" s="4">
        <v>293.26146210552383</v>
      </c>
      <c r="S370" s="4">
        <v>299.0500980006463</v>
      </c>
      <c r="T370" s="4">
        <v>305.32613147070998</v>
      </c>
      <c r="U370" s="4">
        <v>314.26208662950955</v>
      </c>
      <c r="V370" s="4">
        <v>336.55752121884291</v>
      </c>
      <c r="W370" s="4">
        <v>365.16704172205289</v>
      </c>
      <c r="X370" s="4">
        <v>385.31901056284102</v>
      </c>
      <c r="Y370" s="4">
        <v>401.70874491957528</v>
      </c>
      <c r="Z370" s="4">
        <v>407.8739671905202</v>
      </c>
      <c r="AA370" s="4">
        <v>418.22710823140051</v>
      </c>
      <c r="AB370" s="4">
        <v>434.29354267441778</v>
      </c>
      <c r="AC370" s="4">
        <v>439.70383123085065</v>
      </c>
      <c r="AD370" s="4">
        <v>450.54985458386068</v>
      </c>
      <c r="AE370" s="4">
        <v>452.08465095699006</v>
      </c>
      <c r="AF370" s="4">
        <v>426.9409767889353</v>
      </c>
      <c r="AG370" s="4">
        <v>402.38154392932614</v>
      </c>
      <c r="AH370" s="4">
        <v>394.95643214126875</v>
      </c>
      <c r="AI370" s="4">
        <v>375.70164628061315</v>
      </c>
      <c r="AJ370" s="4">
        <v>363.41747429810715</v>
      </c>
      <c r="AK370" s="4">
        <v>369.78775860801977</v>
      </c>
    </row>
    <row r="371" spans="2:37">
      <c r="B371" t="s">
        <v>7</v>
      </c>
      <c r="C371" s="4">
        <v>1946.8354687484311</v>
      </c>
      <c r="D371" s="4">
        <v>1872.5566668636736</v>
      </c>
      <c r="E371" s="4">
        <v>1825.7200482357057</v>
      </c>
      <c r="F371" s="4">
        <v>1788.2815352502753</v>
      </c>
      <c r="G371" s="4">
        <v>1667.8308075301613</v>
      </c>
      <c r="H371" s="4">
        <v>1589.01395563866</v>
      </c>
      <c r="I371" s="4">
        <v>1588.0959876886438</v>
      </c>
      <c r="J371" s="4">
        <v>1637.0518613022875</v>
      </c>
      <c r="K371" s="4">
        <v>1645.2964040129939</v>
      </c>
      <c r="L371" s="4">
        <v>1679.141564488996</v>
      </c>
      <c r="M371" s="4">
        <v>1714.9207964059403</v>
      </c>
      <c r="N371" s="4">
        <v>1717.1881808702176</v>
      </c>
      <c r="O371" s="4">
        <v>1647.7347452408239</v>
      </c>
      <c r="P371" s="4">
        <v>1578.7643778896847</v>
      </c>
      <c r="Q371" s="4">
        <v>1586.1446205258383</v>
      </c>
      <c r="R371" s="4">
        <v>1594.7394370562465</v>
      </c>
      <c r="S371" s="4">
        <v>1581.0419041372402</v>
      </c>
      <c r="T371" s="4">
        <v>1562.5806056613269</v>
      </c>
      <c r="U371" s="4">
        <v>1613.7393489448029</v>
      </c>
      <c r="V371" s="4">
        <v>1632.356379800947</v>
      </c>
      <c r="W371" s="4">
        <v>1665.340485734707</v>
      </c>
      <c r="X371" s="4">
        <v>1709.3649493022147</v>
      </c>
      <c r="Y371" s="4">
        <v>1739.511218465477</v>
      </c>
      <c r="Z371" s="4">
        <v>1778.7979799682553</v>
      </c>
      <c r="AA371" s="4">
        <v>1805.8820608252154</v>
      </c>
      <c r="AB371" s="4">
        <v>1850.4821756116285</v>
      </c>
      <c r="AC371" s="4">
        <v>1896.044769768228</v>
      </c>
      <c r="AD371" s="4">
        <v>1950.3308204061016</v>
      </c>
      <c r="AE371" s="4">
        <v>1932.7124251759919</v>
      </c>
      <c r="AF371" s="4">
        <v>1834.3370255466607</v>
      </c>
      <c r="AG371" s="4">
        <v>1800.1328282288248</v>
      </c>
      <c r="AH371" s="4">
        <v>1765.2345788986261</v>
      </c>
      <c r="AI371" s="4">
        <v>1689.1896342507512</v>
      </c>
      <c r="AJ371" s="4">
        <v>1611.7874319906959</v>
      </c>
      <c r="AK371" s="4">
        <v>1616.8243008589927</v>
      </c>
    </row>
    <row r="372" spans="2:37">
      <c r="B372" t="s">
        <v>8</v>
      </c>
      <c r="C372" s="4">
        <v>1048.0347028481426</v>
      </c>
      <c r="D372" s="4">
        <v>1022.2100374137802</v>
      </c>
      <c r="E372" s="4">
        <v>1019.0257908466787</v>
      </c>
      <c r="F372" s="4">
        <v>991.3985687037831</v>
      </c>
      <c r="G372" s="4">
        <v>925.17222580149598</v>
      </c>
      <c r="H372" s="4">
        <v>926.47842453481451</v>
      </c>
      <c r="I372" s="4">
        <v>946.73625287065238</v>
      </c>
      <c r="J372" s="4">
        <v>936.68210392836113</v>
      </c>
      <c r="K372" s="4">
        <v>955.7980156118748</v>
      </c>
      <c r="L372" s="4">
        <v>956.71500961756783</v>
      </c>
      <c r="M372" s="4">
        <v>1023.7117335167516</v>
      </c>
      <c r="N372" s="4">
        <v>1014.6342117143694</v>
      </c>
      <c r="O372" s="4">
        <v>1025.9655043110074</v>
      </c>
      <c r="P372" s="4">
        <v>1003.3107040100963</v>
      </c>
      <c r="Q372" s="4">
        <v>995.45056838365019</v>
      </c>
      <c r="R372" s="4">
        <v>998.53482841117761</v>
      </c>
      <c r="S372" s="4">
        <v>1044.2508564549194</v>
      </c>
      <c r="T372" s="4">
        <v>1044.1066119831439</v>
      </c>
      <c r="U372" s="4">
        <v>1095.6617775289187</v>
      </c>
      <c r="V372" s="4">
        <v>1130.0387859911698</v>
      </c>
      <c r="W372" s="4">
        <v>1166.8786742927255</v>
      </c>
      <c r="X372" s="4">
        <v>1211.5847987125201</v>
      </c>
      <c r="Y372" s="4">
        <v>1254.5033947348725</v>
      </c>
      <c r="Z372" s="4">
        <v>1288.5909997817532</v>
      </c>
      <c r="AA372" s="4">
        <v>1327.2871956285503</v>
      </c>
      <c r="AB372" s="4">
        <v>1353.8356029962752</v>
      </c>
      <c r="AC372" s="4">
        <v>1411.0670644119089</v>
      </c>
      <c r="AD372" s="4">
        <v>1464.6111301417341</v>
      </c>
      <c r="AE372" s="4">
        <v>1461.6093346639236</v>
      </c>
      <c r="AF372" s="4">
        <v>1356.3591649134603</v>
      </c>
      <c r="AG372" s="4">
        <v>1322.540669568981</v>
      </c>
      <c r="AH372" s="4">
        <v>1273.2705090176587</v>
      </c>
      <c r="AI372" s="4">
        <v>1210.2587991951009</v>
      </c>
      <c r="AJ372" s="4">
        <v>1167.7638163757215</v>
      </c>
      <c r="AK372" s="4">
        <v>1163.4245767832585</v>
      </c>
    </row>
    <row r="373" spans="2:37">
      <c r="B373" t="s">
        <v>9</v>
      </c>
      <c r="C373" s="4">
        <v>4323.7772749155401</v>
      </c>
      <c r="D373" s="4">
        <v>4080.6014572380386</v>
      </c>
      <c r="E373" s="4">
        <v>3915.5668424732421</v>
      </c>
      <c r="F373" s="4">
        <v>3857.4202246107411</v>
      </c>
      <c r="G373" s="4">
        <v>3723.6224039517338</v>
      </c>
      <c r="H373" s="4">
        <v>3597.0991616387155</v>
      </c>
      <c r="I373" s="4">
        <v>3647.7030997526099</v>
      </c>
      <c r="J373" s="4">
        <v>3652.1402466612244</v>
      </c>
      <c r="K373" s="4">
        <v>3872.8452149621498</v>
      </c>
      <c r="L373" s="4">
        <v>4100.3818779730955</v>
      </c>
      <c r="M373" s="4">
        <v>4275.6011824489469</v>
      </c>
      <c r="N373" s="4">
        <v>4317.4115064861044</v>
      </c>
      <c r="O373" s="4">
        <v>4251.8919633217893</v>
      </c>
      <c r="P373" s="4">
        <v>4152.5659421660921</v>
      </c>
      <c r="Q373" s="4">
        <v>4223.6708540212276</v>
      </c>
      <c r="R373" s="4">
        <v>4367.7694221394386</v>
      </c>
      <c r="S373" s="4">
        <v>4505.2197096421623</v>
      </c>
      <c r="T373" s="4">
        <v>4654.0253061654576</v>
      </c>
      <c r="U373" s="4">
        <v>4935.8915037764064</v>
      </c>
      <c r="V373" s="4">
        <v>5115.1127011303852</v>
      </c>
      <c r="W373" s="4">
        <v>5292.0487330279948</v>
      </c>
      <c r="X373" s="4">
        <v>5453.8908580841453</v>
      </c>
      <c r="Y373" s="4">
        <v>5601.8356565071626</v>
      </c>
      <c r="Z373" s="4">
        <v>5767.1287963970899</v>
      </c>
      <c r="AA373" s="4">
        <v>5914.7046137235275</v>
      </c>
      <c r="AB373" s="4">
        <v>6107.4037341316507</v>
      </c>
      <c r="AC373" s="4">
        <v>6309.630361027077</v>
      </c>
      <c r="AD373" s="4">
        <v>6418.1141576984101</v>
      </c>
      <c r="AE373" s="4">
        <v>6467.6536477218415</v>
      </c>
      <c r="AF373" s="4">
        <v>6141.4562351244913</v>
      </c>
      <c r="AG373" s="4">
        <v>6010.5921191476373</v>
      </c>
      <c r="AH373" s="4">
        <v>5873.8482610752108</v>
      </c>
      <c r="AI373" s="4">
        <v>5567.2751776831337</v>
      </c>
      <c r="AJ373" s="4">
        <v>5371.724255147964</v>
      </c>
      <c r="AK373" s="4">
        <v>5456.0889740409384</v>
      </c>
    </row>
    <row r="374" spans="2:37">
      <c r="B374" t="s">
        <v>10</v>
      </c>
      <c r="C374" s="4">
        <v>2261.202706279847</v>
      </c>
      <c r="D374" s="4">
        <v>2179.8139992489841</v>
      </c>
      <c r="E374" s="4">
        <v>2088.292723016385</v>
      </c>
      <c r="F374" s="4">
        <v>2074.2314624067421</v>
      </c>
      <c r="G374" s="4">
        <v>2007.9017882767409</v>
      </c>
      <c r="H374" s="4">
        <v>1985.2290995686021</v>
      </c>
      <c r="I374" s="4">
        <v>2119.5592922107767</v>
      </c>
      <c r="J374" s="4">
        <v>2112.1669479495508</v>
      </c>
      <c r="K374" s="4">
        <v>2211.6762920222795</v>
      </c>
      <c r="L374" s="4">
        <v>2277.4807975040062</v>
      </c>
      <c r="M374" s="4">
        <v>2413.8517767744352</v>
      </c>
      <c r="N374" s="4">
        <v>2446.4932112396577</v>
      </c>
      <c r="O374" s="4">
        <v>2351.666367834735</v>
      </c>
      <c r="P374" s="4">
        <v>2222.0389751546832</v>
      </c>
      <c r="Q374" s="4">
        <v>2261.2272289726816</v>
      </c>
      <c r="R374" s="4">
        <v>2343.3787959628285</v>
      </c>
      <c r="S374" s="4">
        <v>2416.314195938141</v>
      </c>
      <c r="T374" s="4">
        <v>2569.4034744834944</v>
      </c>
      <c r="U374" s="4">
        <v>2737.1331390556957</v>
      </c>
      <c r="V374" s="4">
        <v>2829.3788417542701</v>
      </c>
      <c r="W374" s="4">
        <v>2997.0167916013602</v>
      </c>
      <c r="X374" s="4">
        <v>3111.7406604645498</v>
      </c>
      <c r="Y374" s="4">
        <v>3246.0475275462759</v>
      </c>
      <c r="Z374" s="4">
        <v>3328.6837840535472</v>
      </c>
      <c r="AA374" s="4">
        <v>3451.2394147606897</v>
      </c>
      <c r="AB374" s="4">
        <v>3559.1298642058446</v>
      </c>
      <c r="AC374" s="4">
        <v>3691.4898266444984</v>
      </c>
      <c r="AD374" s="4">
        <v>3749.4809897586492</v>
      </c>
      <c r="AE374" s="4">
        <v>3724.4404625911998</v>
      </c>
      <c r="AF374" s="4">
        <v>3375.6659464758841</v>
      </c>
      <c r="AG374" s="4">
        <v>3261.8249403498053</v>
      </c>
      <c r="AH374" s="4">
        <v>3174.1629367534329</v>
      </c>
      <c r="AI374" s="4">
        <v>3010.5247505957677</v>
      </c>
      <c r="AJ374" s="4">
        <v>2909.5002579684578</v>
      </c>
      <c r="AK374" s="4">
        <v>2956.6126594592183</v>
      </c>
    </row>
    <row r="375" spans="2:37">
      <c r="B375" t="s">
        <v>11</v>
      </c>
      <c r="C375" s="4">
        <v>639.60842573735442</v>
      </c>
      <c r="D375" s="4">
        <v>624.39679253685904</v>
      </c>
      <c r="E375" s="4">
        <v>597.37642073823531</v>
      </c>
      <c r="F375" s="4">
        <v>582.97865468808152</v>
      </c>
      <c r="G375" s="4">
        <v>575.56491811653598</v>
      </c>
      <c r="H375" s="4">
        <v>564.62396642147689</v>
      </c>
      <c r="I375" s="4">
        <v>566.32471650524269</v>
      </c>
      <c r="J375" s="4">
        <v>563.36080271399203</v>
      </c>
      <c r="K375" s="4">
        <v>560.48651113793676</v>
      </c>
      <c r="L375" s="4">
        <v>584.39174108258328</v>
      </c>
      <c r="M375" s="4">
        <v>603.66413468115604</v>
      </c>
      <c r="N375" s="4">
        <v>571.88797208332699</v>
      </c>
      <c r="O375" s="4">
        <v>564.11640772003636</v>
      </c>
      <c r="P375" s="4">
        <v>542.52020173463427</v>
      </c>
      <c r="Q375" s="4">
        <v>536.07685903587458</v>
      </c>
      <c r="R375" s="4">
        <v>532.3279711090338</v>
      </c>
      <c r="S375" s="4">
        <v>528.99732630262019</v>
      </c>
      <c r="T375" s="4">
        <v>511.70495407794755</v>
      </c>
      <c r="U375" s="4">
        <v>533.68391882883145</v>
      </c>
      <c r="V375" s="4">
        <v>569.42479000580147</v>
      </c>
      <c r="W375" s="4">
        <v>592.71003866483227</v>
      </c>
      <c r="X375" s="4">
        <v>602.45410327432887</v>
      </c>
      <c r="Y375" s="4">
        <v>625.63476900611022</v>
      </c>
      <c r="Z375" s="4">
        <v>639.32191145726563</v>
      </c>
      <c r="AA375" s="4">
        <v>649.71018709767645</v>
      </c>
      <c r="AB375" s="4">
        <v>674.38845285566538</v>
      </c>
      <c r="AC375" s="4">
        <v>689.1264985579171</v>
      </c>
      <c r="AD375" s="4">
        <v>697.86594982145289</v>
      </c>
      <c r="AE375" s="4">
        <v>704.19068583308501</v>
      </c>
      <c r="AF375" s="4">
        <v>662.19563762982773</v>
      </c>
      <c r="AG375" s="4">
        <v>651.44768471702446</v>
      </c>
      <c r="AH375" s="4">
        <v>626.25518296402868</v>
      </c>
      <c r="AI375" s="4">
        <v>592.02528522115642</v>
      </c>
      <c r="AJ375" s="4">
        <v>578.0611563014445</v>
      </c>
      <c r="AK375" s="4">
        <v>588.13117412555869</v>
      </c>
    </row>
    <row r="376" spans="2:37">
      <c r="B376" t="s">
        <v>12</v>
      </c>
      <c r="C376" s="4">
        <v>2475.7647911323015</v>
      </c>
      <c r="D376" s="4">
        <v>2339.4256526953368</v>
      </c>
      <c r="E376" s="4">
        <v>2316.3934836398171</v>
      </c>
      <c r="F376" s="4">
        <v>2237.8914568337232</v>
      </c>
      <c r="G376" s="4">
        <v>2120.3374795903696</v>
      </c>
      <c r="H376" s="4">
        <v>2072.5794944684226</v>
      </c>
      <c r="I376" s="4">
        <v>1971.6860772368032</v>
      </c>
      <c r="J376" s="4">
        <v>2002.22133157857</v>
      </c>
      <c r="K376" s="4">
        <v>2014.8524554275514</v>
      </c>
      <c r="L376" s="4">
        <v>2024.1026218840871</v>
      </c>
      <c r="M376" s="4">
        <v>2029.3437891344131</v>
      </c>
      <c r="N376" s="4">
        <v>1975.5825494034796</v>
      </c>
      <c r="O376" s="4">
        <v>1873.5010120781017</v>
      </c>
      <c r="P376" s="4">
        <v>1807.4473030594172</v>
      </c>
      <c r="Q376" s="4">
        <v>1793.5444364541215</v>
      </c>
      <c r="R376" s="4">
        <v>1733.1732727470649</v>
      </c>
      <c r="S376" s="4">
        <v>1699.3208093673445</v>
      </c>
      <c r="T376" s="4">
        <v>1690.812671881235</v>
      </c>
      <c r="U376" s="4">
        <v>1699.6358178798253</v>
      </c>
      <c r="V376" s="4">
        <v>1722.5505857509038</v>
      </c>
      <c r="W376" s="4">
        <v>1749.5068524838375</v>
      </c>
      <c r="X376" s="4">
        <v>1811.7747544919589</v>
      </c>
      <c r="Y376" s="4">
        <v>1846.0394316803352</v>
      </c>
      <c r="Z376" s="4">
        <v>1886.7455709009844</v>
      </c>
      <c r="AA376" s="4">
        <v>1926.9363756414127</v>
      </c>
      <c r="AB376" s="4">
        <v>1990.2171250511119</v>
      </c>
      <c r="AC376" s="4">
        <v>2067.2804023220374</v>
      </c>
      <c r="AD376" s="4">
        <v>2148.2402387015477</v>
      </c>
      <c r="AE376" s="4">
        <v>2156.4917366137297</v>
      </c>
      <c r="AF376" s="4">
        <v>2044.2342317392051</v>
      </c>
      <c r="AG376" s="4">
        <v>1996.7171329208998</v>
      </c>
      <c r="AH376" s="4">
        <v>1933.416478571615</v>
      </c>
      <c r="AI376" s="4">
        <v>1839.2047884194858</v>
      </c>
      <c r="AJ376" s="4">
        <v>1773.6409038166569</v>
      </c>
      <c r="AK376" s="4">
        <v>1769.3440499362571</v>
      </c>
    </row>
    <row r="377" spans="2:37">
      <c r="B377" t="s">
        <v>13</v>
      </c>
      <c r="C377" s="4">
        <v>3036.8412556613052</v>
      </c>
      <c r="D377" s="4">
        <v>2898.4890019418026</v>
      </c>
      <c r="E377" s="4">
        <v>3038.734679791351</v>
      </c>
      <c r="F377" s="4">
        <v>2959.8808601704636</v>
      </c>
      <c r="G377" s="4">
        <v>2839.0069895382635</v>
      </c>
      <c r="H377" s="4">
        <v>2812.0711566492832</v>
      </c>
      <c r="I377" s="4">
        <v>2997.9950427202002</v>
      </c>
      <c r="J377" s="4">
        <v>2927.154667538905</v>
      </c>
      <c r="K377" s="4">
        <v>3094.2725181407641</v>
      </c>
      <c r="L377" s="4">
        <v>3289.2940151785465</v>
      </c>
      <c r="M377" s="4">
        <v>3479.6636457822678</v>
      </c>
      <c r="N377" s="4">
        <v>3596.8693938746337</v>
      </c>
      <c r="O377" s="4">
        <v>3610.1402252496532</v>
      </c>
      <c r="P377" s="4">
        <v>3596.622892852708</v>
      </c>
      <c r="Q377" s="4">
        <v>3557.4540043002321</v>
      </c>
      <c r="R377" s="4">
        <v>3611.9485927561814</v>
      </c>
      <c r="S377" s="4">
        <v>3684.0081384553391</v>
      </c>
      <c r="T377" s="4">
        <v>3883.4330363764348</v>
      </c>
      <c r="U377" s="4">
        <v>4047.057193444085</v>
      </c>
      <c r="V377" s="4">
        <v>4329.4483651382407</v>
      </c>
      <c r="W377" s="4">
        <v>4543.5338570019376</v>
      </c>
      <c r="X377" s="4">
        <v>4752.5894120819457</v>
      </c>
      <c r="Y377" s="4">
        <v>4984.4041575658121</v>
      </c>
      <c r="Z377" s="4">
        <v>5114.8369030149315</v>
      </c>
      <c r="AA377" s="4">
        <v>5283.9178047650066</v>
      </c>
      <c r="AB377" s="4">
        <v>5461.776040724807</v>
      </c>
      <c r="AC377" s="4">
        <v>5638.87775531024</v>
      </c>
      <c r="AD377" s="4">
        <v>5806.4474848523751</v>
      </c>
      <c r="AE377" s="4">
        <v>5869.3650349606305</v>
      </c>
      <c r="AF377" s="4">
        <v>5626.3258138940791</v>
      </c>
      <c r="AG377" s="4">
        <v>5506.4311840932814</v>
      </c>
      <c r="AH377" s="4">
        <v>5415.6164736376704</v>
      </c>
      <c r="AI377" s="4">
        <v>5173.0904290287226</v>
      </c>
      <c r="AJ377" s="4">
        <v>5032.7574687133047</v>
      </c>
      <c r="AK377" s="4">
        <v>5065.2599982964894</v>
      </c>
    </row>
    <row r="378" spans="2:37">
      <c r="B378" t="s">
        <v>14</v>
      </c>
      <c r="C378" s="4">
        <v>544.21749733964043</v>
      </c>
      <c r="D378" s="4">
        <v>538.72701637694104</v>
      </c>
      <c r="E378" s="4">
        <v>512.928455668943</v>
      </c>
      <c r="F378" s="4">
        <v>539.71710679437342</v>
      </c>
      <c r="G378" s="4">
        <v>540.81188618343231</v>
      </c>
      <c r="H378" s="4">
        <v>493.46993598967231</v>
      </c>
      <c r="I378" s="4">
        <v>500.51344509658691</v>
      </c>
      <c r="J378" s="4">
        <v>505.83091614893493</v>
      </c>
      <c r="K378" s="4">
        <v>556.92561666692325</v>
      </c>
      <c r="L378" s="4">
        <v>588.60559865939058</v>
      </c>
      <c r="M378" s="4">
        <v>618.70907986796124</v>
      </c>
      <c r="N378" s="4">
        <v>613.55248951567262</v>
      </c>
      <c r="O378" s="4">
        <v>592.81572784381069</v>
      </c>
      <c r="P378" s="4">
        <v>575.81717033214852</v>
      </c>
      <c r="Q378" s="4">
        <v>591.95359687639723</v>
      </c>
      <c r="R378" s="4">
        <v>589.64385824650992</v>
      </c>
      <c r="S378" s="4">
        <v>604.03841601852946</v>
      </c>
      <c r="T378" s="4">
        <v>651.52481145989373</v>
      </c>
      <c r="U378" s="4">
        <v>694.97093356337189</v>
      </c>
      <c r="V378" s="4">
        <v>746.33044624432489</v>
      </c>
      <c r="W378" s="4">
        <v>800.6368354594498</v>
      </c>
      <c r="X378" s="4">
        <v>846.86676731702221</v>
      </c>
      <c r="Y378" s="4">
        <v>896.02394443639969</v>
      </c>
      <c r="Z378" s="4">
        <v>930.74779194966732</v>
      </c>
      <c r="AA378" s="4">
        <v>966.95812716143337</v>
      </c>
      <c r="AB378" s="4">
        <v>1017.3543262607649</v>
      </c>
      <c r="AC378" s="4">
        <v>1065.5503247214876</v>
      </c>
      <c r="AD378" s="4">
        <v>1103.6426269889955</v>
      </c>
      <c r="AE378" s="4">
        <v>1103.6252317582182</v>
      </c>
      <c r="AF378" s="4">
        <v>1029.3210311155665</v>
      </c>
      <c r="AG378" s="4">
        <v>1012.7825836706638</v>
      </c>
      <c r="AH378" s="4">
        <v>980.60995295748842</v>
      </c>
      <c r="AI378" s="4">
        <v>936.20991590003121</v>
      </c>
      <c r="AJ378" s="4">
        <v>920.84947832096339</v>
      </c>
      <c r="AK378" s="4">
        <v>940.99103849601113</v>
      </c>
    </row>
    <row r="379" spans="2:37">
      <c r="B379" t="s">
        <v>15</v>
      </c>
      <c r="C379" s="4">
        <v>364.87401701749752</v>
      </c>
      <c r="D379" s="4">
        <v>351.31481887744451</v>
      </c>
      <c r="E379" s="4">
        <v>354.10721110364494</v>
      </c>
      <c r="F379" s="4">
        <v>339.78485775812283</v>
      </c>
      <c r="G379" s="4">
        <v>328.28886834060023</v>
      </c>
      <c r="H379" s="4">
        <v>316.28405662453196</v>
      </c>
      <c r="I379" s="4">
        <v>339.56858034058604</v>
      </c>
      <c r="J379" s="4">
        <v>336.59290189799464</v>
      </c>
      <c r="K379" s="4">
        <v>354.77914718373893</v>
      </c>
      <c r="L379" s="4">
        <v>378.83463766052347</v>
      </c>
      <c r="M379" s="4">
        <v>382.14624636402817</v>
      </c>
      <c r="N379" s="4">
        <v>389.51350229709396</v>
      </c>
      <c r="O379" s="4">
        <v>366.44734828647591</v>
      </c>
      <c r="P379" s="4">
        <v>355.27864600212496</v>
      </c>
      <c r="Q379" s="4">
        <v>358.26415693629116</v>
      </c>
      <c r="R379" s="4">
        <v>374.02692818192094</v>
      </c>
      <c r="S379" s="4">
        <v>394.78567049551015</v>
      </c>
      <c r="T379" s="4">
        <v>401.90792030513745</v>
      </c>
      <c r="U379" s="4">
        <v>431.96359006960228</v>
      </c>
      <c r="V379" s="4">
        <v>441.46069405053788</v>
      </c>
      <c r="W379" s="4">
        <v>465.47249168328386</v>
      </c>
      <c r="X379" s="4">
        <v>480.12773001159263</v>
      </c>
      <c r="Y379" s="4">
        <v>491.7642523110901</v>
      </c>
      <c r="Z379" s="4">
        <v>500.82287721062647</v>
      </c>
      <c r="AA379" s="4">
        <v>505.69328003358657</v>
      </c>
      <c r="AB379" s="4">
        <v>524.52169316262894</v>
      </c>
      <c r="AC379" s="4">
        <v>536.87165488174901</v>
      </c>
      <c r="AD379" s="4">
        <v>554.21586068160173</v>
      </c>
      <c r="AE379" s="4">
        <v>557.40072244420469</v>
      </c>
      <c r="AF379" s="4">
        <v>525.71290381875338</v>
      </c>
      <c r="AG379" s="4">
        <v>515.21031635224938</v>
      </c>
      <c r="AH379" s="4">
        <v>507.43217452975796</v>
      </c>
      <c r="AI379" s="4">
        <v>482.08678668535316</v>
      </c>
      <c r="AJ379" s="4">
        <v>467.20202492372874</v>
      </c>
      <c r="AK379" s="4">
        <v>476.41995222931712</v>
      </c>
    </row>
    <row r="380" spans="2:37">
      <c r="B380" t="s">
        <v>16</v>
      </c>
      <c r="C380" s="4">
        <v>1477.6556107227982</v>
      </c>
      <c r="D380" s="4">
        <v>1428.6916910610814</v>
      </c>
      <c r="E380" s="4">
        <v>1419.4235754082613</v>
      </c>
      <c r="F380" s="4">
        <v>1374.4439919092333</v>
      </c>
      <c r="G380" s="4">
        <v>1307.0649027498475</v>
      </c>
      <c r="H380" s="4">
        <v>1262.7035783134024</v>
      </c>
      <c r="I380" s="4">
        <v>1292.3709296029049</v>
      </c>
      <c r="J380" s="4">
        <v>1199.8753699740589</v>
      </c>
      <c r="K380" s="4">
        <v>1247.805121068722</v>
      </c>
      <c r="L380" s="4">
        <v>1319.2073345496026</v>
      </c>
      <c r="M380" s="4">
        <v>1372.641821805616</v>
      </c>
      <c r="N380" s="4">
        <v>1402.3483864475686</v>
      </c>
      <c r="O380" s="4">
        <v>1337.7803245086316</v>
      </c>
      <c r="P380" s="4">
        <v>1275.3378267654102</v>
      </c>
      <c r="Q380" s="4">
        <v>1281.7102158232933</v>
      </c>
      <c r="R380" s="4">
        <v>1323.3871958793832</v>
      </c>
      <c r="S380" s="4">
        <v>1350.9085583686631</v>
      </c>
      <c r="T380" s="4">
        <v>1413.279809941331</v>
      </c>
      <c r="U380" s="4">
        <v>1482.4269416353995</v>
      </c>
      <c r="V380" s="4">
        <v>1522.9817865519274</v>
      </c>
      <c r="W380" s="4">
        <v>1568.5808315158345</v>
      </c>
      <c r="X380" s="4">
        <v>1633.1499464425467</v>
      </c>
      <c r="Y380" s="4">
        <v>1666.203600259463</v>
      </c>
      <c r="Z380" s="4">
        <v>1702.7869387111593</v>
      </c>
      <c r="AA380" s="4">
        <v>1710.7276055447699</v>
      </c>
      <c r="AB380" s="4">
        <v>1751.2622013913592</v>
      </c>
      <c r="AC380" s="4">
        <v>1792.3997885251365</v>
      </c>
      <c r="AD380" s="4">
        <v>1834.9873475942509</v>
      </c>
      <c r="AE380" s="4">
        <v>1865.0435060625014</v>
      </c>
      <c r="AF380" s="4">
        <v>1780.7840312685207</v>
      </c>
      <c r="AG380" s="4">
        <v>1760.1744109575095</v>
      </c>
      <c r="AH380" s="4">
        <v>1728.4543167194242</v>
      </c>
      <c r="AI380" s="4">
        <v>1665.4605460553944</v>
      </c>
      <c r="AJ380" s="4">
        <v>1609.9910622699924</v>
      </c>
      <c r="AK380" s="4">
        <v>1623.2815368064173</v>
      </c>
    </row>
    <row r="381" spans="2:37">
      <c r="B381" t="s">
        <v>17</v>
      </c>
      <c r="C381" s="4">
        <v>191.45878315596372</v>
      </c>
      <c r="D381" s="4">
        <v>176.54388074988969</v>
      </c>
      <c r="E381" s="4">
        <v>187.23773798664024</v>
      </c>
      <c r="F381" s="4">
        <v>176.73887713070079</v>
      </c>
      <c r="G381" s="4">
        <v>174.28384630471729</v>
      </c>
      <c r="H381" s="4">
        <v>182.26059200125192</v>
      </c>
      <c r="I381" s="4">
        <v>183.46072015651933</v>
      </c>
      <c r="J381" s="4">
        <v>173.79702248468269</v>
      </c>
      <c r="K381" s="4">
        <v>181.92631397604123</v>
      </c>
      <c r="L381" s="4">
        <v>197.97109498754759</v>
      </c>
      <c r="M381" s="4">
        <v>197.22022648504972</v>
      </c>
      <c r="N381" s="4">
        <v>201.52401473873078</v>
      </c>
      <c r="O381" s="4">
        <v>200.9426191672641</v>
      </c>
      <c r="P381" s="4">
        <v>195.08879285571788</v>
      </c>
      <c r="Q381" s="4">
        <v>193.60462147431738</v>
      </c>
      <c r="R381" s="4">
        <v>191.13822425595146</v>
      </c>
      <c r="S381" s="4">
        <v>194.58135599927334</v>
      </c>
      <c r="T381" s="4">
        <v>195.97310472036241</v>
      </c>
      <c r="U381" s="4">
        <v>198.15729098883835</v>
      </c>
      <c r="V381" s="4">
        <v>208.53309412113464</v>
      </c>
      <c r="W381" s="4">
        <v>219.41255323945211</v>
      </c>
      <c r="X381" s="4">
        <v>227.37377347868582</v>
      </c>
      <c r="Y381" s="4">
        <v>234.03345452243025</v>
      </c>
      <c r="Z381" s="4">
        <v>240.41313425173115</v>
      </c>
      <c r="AA381" s="4">
        <v>246.57034929124808</v>
      </c>
      <c r="AB381" s="4">
        <v>253.00606107878565</v>
      </c>
      <c r="AC381" s="4">
        <v>258.13338614437953</v>
      </c>
      <c r="AD381" s="4">
        <v>260.26094502646293</v>
      </c>
      <c r="AE381" s="4">
        <v>259.96978696587678</v>
      </c>
      <c r="AF381" s="4">
        <v>238.75585918573927</v>
      </c>
      <c r="AG381" s="4">
        <v>239.61260011711096</v>
      </c>
      <c r="AH381" s="4">
        <v>236.90219741007192</v>
      </c>
      <c r="AI381" s="4">
        <v>225.4500882444363</v>
      </c>
      <c r="AJ381" s="4">
        <v>217.21053873684568</v>
      </c>
      <c r="AK381" s="4">
        <v>222.21333706138759</v>
      </c>
    </row>
    <row r="382" spans="2:37">
      <c r="B382" t="s">
        <v>47</v>
      </c>
      <c r="C382" s="4">
        <v>62.493897468124459</v>
      </c>
      <c r="D382" s="4">
        <v>61.397518503357325</v>
      </c>
      <c r="E382" s="4">
        <v>62.343115601444417</v>
      </c>
      <c r="F382" s="4">
        <v>60.063537913720175</v>
      </c>
      <c r="G382" s="4">
        <v>59.989771782452593</v>
      </c>
      <c r="H382" s="4">
        <v>56.228603338612636</v>
      </c>
      <c r="I382" s="4">
        <v>56.93010263157467</v>
      </c>
      <c r="J382" s="4">
        <v>58.159798615746936</v>
      </c>
      <c r="K382" s="4">
        <v>67.162748833608987</v>
      </c>
      <c r="L382" s="4">
        <v>69.527531803026193</v>
      </c>
      <c r="M382" s="4">
        <v>67.645632135187981</v>
      </c>
      <c r="N382" s="4">
        <v>64.911936875709557</v>
      </c>
      <c r="O382" s="4">
        <v>63.086324710726558</v>
      </c>
      <c r="P382" s="4">
        <v>64.366816619304373</v>
      </c>
      <c r="Q382" s="4">
        <v>69.245297218387947</v>
      </c>
      <c r="R382" s="4">
        <v>71.368403665409588</v>
      </c>
      <c r="S382" s="4">
        <v>67.0108376596949</v>
      </c>
      <c r="T382" s="4">
        <v>69.547312414569419</v>
      </c>
      <c r="U382" s="4">
        <v>70.78560584893853</v>
      </c>
      <c r="V382" s="4">
        <v>74.580466781606319</v>
      </c>
      <c r="W382" s="4">
        <v>79.470863651751131</v>
      </c>
      <c r="X382" s="4">
        <v>82.193834002964905</v>
      </c>
      <c r="Y382" s="4">
        <v>81.327395847233348</v>
      </c>
      <c r="Z382" s="4">
        <v>83.433224133622105</v>
      </c>
      <c r="AA382" s="4">
        <v>85.487243329676801</v>
      </c>
      <c r="AB382" s="4">
        <v>89.277977677326447</v>
      </c>
      <c r="AC382" s="4">
        <v>93.290338779548435</v>
      </c>
      <c r="AD382" s="4">
        <v>94.938494297809541</v>
      </c>
      <c r="AE382" s="4">
        <v>96.375743056563138</v>
      </c>
      <c r="AF382" s="4">
        <v>96.718571458291777</v>
      </c>
      <c r="AG382" s="4">
        <v>94.650209628554705</v>
      </c>
      <c r="AH382" s="4">
        <v>95.535899238718088</v>
      </c>
      <c r="AI382" s="4">
        <v>92.596214825196171</v>
      </c>
      <c r="AJ382" s="4">
        <v>92.358543220419946</v>
      </c>
      <c r="AK382" s="4">
        <v>95.110329479093025</v>
      </c>
    </row>
    <row r="383" spans="2:37">
      <c r="B383" t="s">
        <v>48</v>
      </c>
      <c r="C383" s="4">
        <v>9.1933552873876003</v>
      </c>
      <c r="D383" s="4">
        <v>10.676427318691573</v>
      </c>
      <c r="E383" s="4">
        <v>9.9660168694031288</v>
      </c>
      <c r="F383" s="4">
        <v>10.367064137076229</v>
      </c>
      <c r="G383" s="4">
        <v>10.09614289744672</v>
      </c>
      <c r="H383" s="4">
        <v>11.741698031090575</v>
      </c>
      <c r="I383" s="4">
        <v>12.307207015033448</v>
      </c>
      <c r="J383" s="4">
        <v>11.286800392352834</v>
      </c>
      <c r="K383" s="4">
        <v>12.304356722944767</v>
      </c>
      <c r="L383" s="4">
        <v>12.309788644284332</v>
      </c>
      <c r="M383" s="4">
        <v>12.120698809815961</v>
      </c>
      <c r="N383" s="4">
        <v>12.192071259962169</v>
      </c>
      <c r="O383" s="4">
        <v>12.008883243423616</v>
      </c>
      <c r="P383" s="4">
        <v>12.432527384819313</v>
      </c>
      <c r="Q383" s="4">
        <v>12.771652185180702</v>
      </c>
      <c r="R383" s="4">
        <v>13.149983801450517</v>
      </c>
      <c r="S383" s="4">
        <v>13.151010123545454</v>
      </c>
      <c r="T383" s="4">
        <v>13.003996339219913</v>
      </c>
      <c r="U383" s="4">
        <v>12.47306464664935</v>
      </c>
      <c r="V383" s="4">
        <v>12.045430521665891</v>
      </c>
      <c r="W383" s="4">
        <v>12.681228270991172</v>
      </c>
      <c r="X383" s="4">
        <v>13.334467846229618</v>
      </c>
      <c r="Y383" s="4">
        <v>14.648966817786285</v>
      </c>
      <c r="Z383" s="4">
        <v>15.267390290829164</v>
      </c>
      <c r="AA383" s="4">
        <v>15.330865729956098</v>
      </c>
      <c r="AB383" s="4">
        <v>15.672482274796788</v>
      </c>
      <c r="AC383" s="4">
        <v>16.161692482205989</v>
      </c>
      <c r="AD383" s="4">
        <v>15.370467971358252</v>
      </c>
      <c r="AE383" s="4">
        <v>17.129989079548007</v>
      </c>
      <c r="AF383" s="4">
        <v>17.423002943785072</v>
      </c>
      <c r="AG383" s="4">
        <v>18.376667837778893</v>
      </c>
      <c r="AH383" s="4">
        <v>21.283356776979158</v>
      </c>
      <c r="AI383" s="4">
        <v>21.563352765068686</v>
      </c>
      <c r="AJ383" s="4">
        <v>21.233142097837082</v>
      </c>
      <c r="AK383" s="4">
        <v>21.544919940541138</v>
      </c>
    </row>
    <row r="384" spans="2:37">
      <c r="B384" t="s">
        <v>49</v>
      </c>
      <c r="C384" s="4">
        <f>SUM(C365:C383)</f>
        <v>25436.914243601637</v>
      </c>
      <c r="D384" s="4">
        <f t="shared" ref="D384:AK384" si="22">SUM(D365:D383)</f>
        <v>24419.049872966883</v>
      </c>
      <c r="E384" s="4">
        <f t="shared" si="22"/>
        <v>24043.447402393373</v>
      </c>
      <c r="F384" s="4">
        <f t="shared" si="22"/>
        <v>23525.968444548416</v>
      </c>
      <c r="G384" s="4">
        <f t="shared" si="22"/>
        <v>22521.759972551703</v>
      </c>
      <c r="H384" s="4">
        <f t="shared" si="22"/>
        <v>21938.375436759867</v>
      </c>
      <c r="I384" s="4">
        <f t="shared" si="22"/>
        <v>22391.719753570003</v>
      </c>
      <c r="J384" s="4">
        <f t="shared" si="22"/>
        <v>22227.452810694136</v>
      </c>
      <c r="K384" s="4">
        <f t="shared" si="22"/>
        <v>23021.265098541568</v>
      </c>
      <c r="L384" s="4">
        <f t="shared" si="22"/>
        <v>23964.500283298683</v>
      </c>
      <c r="M384" s="4">
        <f t="shared" si="22"/>
        <v>24939.918393787753</v>
      </c>
      <c r="N384" s="4">
        <f t="shared" si="22"/>
        <v>25121.233005313308</v>
      </c>
      <c r="O384" s="4">
        <f t="shared" si="22"/>
        <v>24523.894340213174</v>
      </c>
      <c r="P384" s="4">
        <f t="shared" si="22"/>
        <v>23800.337966936182</v>
      </c>
      <c r="Q384" s="4">
        <f t="shared" si="22"/>
        <v>23858.585364414055</v>
      </c>
      <c r="R384" s="4">
        <f t="shared" si="22"/>
        <v>24214.76188240902</v>
      </c>
      <c r="S384" s="4">
        <f t="shared" si="22"/>
        <v>24688.253683422456</v>
      </c>
      <c r="T384" s="4">
        <f t="shared" si="22"/>
        <v>25611.175269174535</v>
      </c>
      <c r="U384" s="4">
        <f t="shared" si="22"/>
        <v>26877.30105037873</v>
      </c>
      <c r="V384" s="4">
        <f t="shared" si="22"/>
        <v>28089.830580684109</v>
      </c>
      <c r="W384" s="4">
        <f t="shared" si="22"/>
        <v>29318.335585812707</v>
      </c>
      <c r="X384" s="4">
        <f t="shared" si="22"/>
        <v>30454.237700361798</v>
      </c>
      <c r="Y384" s="4">
        <f t="shared" si="22"/>
        <v>31368.831470906407</v>
      </c>
      <c r="Z384" s="4">
        <f t="shared" si="22"/>
        <v>32267.132842411567</v>
      </c>
      <c r="AA384" s="4">
        <f t="shared" si="22"/>
        <v>33163.516254379269</v>
      </c>
      <c r="AB384" s="4">
        <f t="shared" si="22"/>
        <v>34306.664854913048</v>
      </c>
      <c r="AC384" s="4">
        <f t="shared" si="22"/>
        <v>35484.905084384642</v>
      </c>
      <c r="AD384" s="4">
        <f t="shared" si="22"/>
        <v>36406.94219116836</v>
      </c>
      <c r="AE384" s="4">
        <f t="shared" si="22"/>
        <v>36544.154229758802</v>
      </c>
      <c r="AF384" s="4">
        <f t="shared" si="22"/>
        <v>34410.677537724907</v>
      </c>
      <c r="AG384" s="4">
        <f t="shared" si="22"/>
        <v>33592.17189785892</v>
      </c>
      <c r="AH384" s="4">
        <f t="shared" si="22"/>
        <v>32788.558755421844</v>
      </c>
      <c r="AI384" s="4">
        <f t="shared" si="22"/>
        <v>31173.382980090199</v>
      </c>
      <c r="AJ384" s="4">
        <f t="shared" si="22"/>
        <v>30177.47483372008</v>
      </c>
      <c r="AK384" s="4">
        <f t="shared" si="22"/>
        <v>30501.998604590564</v>
      </c>
    </row>
    <row r="387" spans="2:37">
      <c r="B387" s="17" t="s">
        <v>304</v>
      </c>
    </row>
    <row r="388" spans="2:37">
      <c r="B388" t="s">
        <v>305</v>
      </c>
    </row>
    <row r="390" spans="2:37">
      <c r="C390" s="3">
        <v>1980</v>
      </c>
      <c r="D390" s="3">
        <v>1981</v>
      </c>
      <c r="E390" s="3">
        <v>1982</v>
      </c>
      <c r="F390" s="3">
        <v>1983</v>
      </c>
      <c r="G390" s="3">
        <v>1984</v>
      </c>
      <c r="H390" s="3">
        <v>1985</v>
      </c>
      <c r="I390" s="3">
        <v>1986</v>
      </c>
      <c r="J390" s="3">
        <v>1987</v>
      </c>
      <c r="K390" s="3">
        <v>1988</v>
      </c>
      <c r="L390" s="3">
        <v>1989</v>
      </c>
      <c r="M390" s="3">
        <v>1990</v>
      </c>
      <c r="N390" s="3">
        <v>1991</v>
      </c>
      <c r="O390" s="3">
        <v>1992</v>
      </c>
      <c r="P390" s="3">
        <v>1993</v>
      </c>
      <c r="Q390" s="3">
        <v>1994</v>
      </c>
      <c r="R390" s="3">
        <v>1995</v>
      </c>
      <c r="S390" s="3" t="s">
        <v>42</v>
      </c>
      <c r="T390" s="3" t="s">
        <v>43</v>
      </c>
      <c r="U390" s="3" t="s">
        <v>44</v>
      </c>
      <c r="V390" s="3" t="s">
        <v>45</v>
      </c>
      <c r="W390" s="3" t="s">
        <v>46</v>
      </c>
      <c r="X390" s="3">
        <v>2001</v>
      </c>
      <c r="Y390" s="3">
        <v>2002</v>
      </c>
      <c r="Z390" s="3">
        <v>2003</v>
      </c>
      <c r="AA390" s="3">
        <v>2004</v>
      </c>
      <c r="AB390" s="9">
        <v>2005</v>
      </c>
      <c r="AC390" s="9">
        <v>2006</v>
      </c>
      <c r="AD390" s="9">
        <v>2007</v>
      </c>
      <c r="AE390" s="9">
        <v>2008</v>
      </c>
      <c r="AF390" s="9">
        <v>2009</v>
      </c>
      <c r="AG390" s="9">
        <v>2010</v>
      </c>
      <c r="AH390" s="9">
        <v>2011</v>
      </c>
      <c r="AI390" s="9">
        <v>2012</v>
      </c>
      <c r="AJ390" s="9">
        <v>2013</v>
      </c>
      <c r="AK390" s="9">
        <v>2014</v>
      </c>
    </row>
    <row r="391" spans="2:37">
      <c r="B391" t="s">
        <v>1</v>
      </c>
      <c r="C391" s="4">
        <v>2645.9613949801778</v>
      </c>
      <c r="D391" s="4">
        <v>2611.8406187772098</v>
      </c>
      <c r="E391" s="4">
        <v>2577.0277772100012</v>
      </c>
      <c r="F391" s="4">
        <v>2486.4966033160003</v>
      </c>
      <c r="G391" s="4">
        <v>2350.5408218437542</v>
      </c>
      <c r="H391" s="4">
        <v>2340.480987265631</v>
      </c>
      <c r="I391" s="4">
        <v>2395.8211688582624</v>
      </c>
      <c r="J391" s="4">
        <v>2449.9728903744644</v>
      </c>
      <c r="K391" s="4">
        <v>2536.0252593555983</v>
      </c>
      <c r="L391" s="4">
        <v>2720.8093054841479</v>
      </c>
      <c r="M391" s="4">
        <v>2862.0890942155224</v>
      </c>
      <c r="N391" s="4">
        <v>2883.7713380101691</v>
      </c>
      <c r="O391" s="4">
        <v>2742.9629510207292</v>
      </c>
      <c r="P391" s="4">
        <v>2576.8579970207461</v>
      </c>
      <c r="Q391" s="4">
        <v>2571.4110662516714</v>
      </c>
      <c r="R391" s="4">
        <v>2647.4618494622578</v>
      </c>
      <c r="S391" s="4">
        <v>2790.9744771150431</v>
      </c>
      <c r="T391" s="4">
        <v>2884.8969524692056</v>
      </c>
      <c r="U391" s="4">
        <v>3044.3891193341224</v>
      </c>
      <c r="V391" s="4">
        <v>3220.0079305967547</v>
      </c>
      <c r="W391" s="4">
        <v>3381.2520385831008</v>
      </c>
      <c r="X391" s="4">
        <v>3553.3445585983677</v>
      </c>
      <c r="Y391" s="4">
        <v>3678.2069982143871</v>
      </c>
      <c r="Z391" s="4">
        <v>3872.51851366758</v>
      </c>
      <c r="AA391" s="4">
        <v>4016.4725892754923</v>
      </c>
      <c r="AB391" s="4">
        <v>4225.8690599969214</v>
      </c>
      <c r="AC391" s="4">
        <v>4428.0657237234909</v>
      </c>
      <c r="AD391" s="4">
        <v>4565.0837490286913</v>
      </c>
      <c r="AE391" s="4">
        <v>4554.3382553014535</v>
      </c>
      <c r="AF391" s="4">
        <v>4283.3742882186525</v>
      </c>
      <c r="AG391" s="4">
        <v>4163.1854000000012</v>
      </c>
      <c r="AH391" s="4">
        <v>4053.8381000000004</v>
      </c>
      <c r="AI391" s="4">
        <v>3760.8961999999997</v>
      </c>
      <c r="AJ391" s="4">
        <v>3609.1444999999994</v>
      </c>
      <c r="AK391" s="4">
        <v>3673.8281000000011</v>
      </c>
    </row>
    <row r="392" spans="2:37">
      <c r="B392" t="s">
        <v>2</v>
      </c>
      <c r="C392" s="4">
        <v>610.56236050325685</v>
      </c>
      <c r="D392" s="4">
        <v>576.89347897206676</v>
      </c>
      <c r="E392" s="4">
        <v>587.30413646674981</v>
      </c>
      <c r="F392" s="4">
        <v>570.96940338652735</v>
      </c>
      <c r="G392" s="4">
        <v>531.87408490871303</v>
      </c>
      <c r="H392" s="4">
        <v>515.25404262794552</v>
      </c>
      <c r="I392" s="4">
        <v>531.72046487038222</v>
      </c>
      <c r="J392" s="4">
        <v>531.04269435890058</v>
      </c>
      <c r="K392" s="4">
        <v>556.01619789608367</v>
      </c>
      <c r="L392" s="4">
        <v>592.34574307361299</v>
      </c>
      <c r="M392" s="4">
        <v>618.98815775672915</v>
      </c>
      <c r="N392" s="4">
        <v>621.29194603568101</v>
      </c>
      <c r="O392" s="4">
        <v>592.27350160036053</v>
      </c>
      <c r="P392" s="4">
        <v>588.35067452565465</v>
      </c>
      <c r="Q392" s="4">
        <v>588.5488181536582</v>
      </c>
      <c r="R392" s="4">
        <v>592.82655918765715</v>
      </c>
      <c r="S392" s="4">
        <v>614.63294762275098</v>
      </c>
      <c r="T392" s="4">
        <v>654.37946071094495</v>
      </c>
      <c r="U392" s="4">
        <v>689.85623120459741</v>
      </c>
      <c r="V392" s="4">
        <v>723.19401153558783</v>
      </c>
      <c r="W392" s="4">
        <v>760.38383065631251</v>
      </c>
      <c r="X392" s="4">
        <v>777.82916200771911</v>
      </c>
      <c r="Y392" s="4">
        <v>811.8731086463564</v>
      </c>
      <c r="Z392" s="4">
        <v>832.31626169348328</v>
      </c>
      <c r="AA392" s="4">
        <v>845.97889593691434</v>
      </c>
      <c r="AB392" s="4">
        <v>879.07468576355814</v>
      </c>
      <c r="AC392" s="4">
        <v>905.42749451481768</v>
      </c>
      <c r="AD392" s="4">
        <v>935.87737632856704</v>
      </c>
      <c r="AE392" s="4">
        <v>955.96728379666536</v>
      </c>
      <c r="AF392" s="4">
        <v>895.51227684564822</v>
      </c>
      <c r="AG392" s="4">
        <v>875.57870000000014</v>
      </c>
      <c r="AH392" s="4">
        <v>849.52370000000008</v>
      </c>
      <c r="AI392" s="4">
        <v>805.41640000000007</v>
      </c>
      <c r="AJ392" s="4">
        <v>779.63469999999984</v>
      </c>
      <c r="AK392" s="4">
        <v>787.44210000000032</v>
      </c>
    </row>
    <row r="393" spans="2:37">
      <c r="B393" t="s">
        <v>3</v>
      </c>
      <c r="C393" s="4">
        <v>514.4229996567957</v>
      </c>
      <c r="D393" s="4">
        <v>512.06271884705677</v>
      </c>
      <c r="E393" s="4">
        <v>510.68229751306353</v>
      </c>
      <c r="F393" s="4">
        <v>502.53080151488689</v>
      </c>
      <c r="G393" s="4">
        <v>450.45079394527528</v>
      </c>
      <c r="H393" s="4">
        <v>439.1651515654155</v>
      </c>
      <c r="I393" s="4">
        <v>440.46428437867849</v>
      </c>
      <c r="J393" s="4">
        <v>418.95653393474242</v>
      </c>
      <c r="K393" s="4">
        <v>424.31949286270481</v>
      </c>
      <c r="L393" s="4">
        <v>443.31582856894511</v>
      </c>
      <c r="M393" s="4">
        <v>468.39905441214989</v>
      </c>
      <c r="N393" s="4">
        <v>483.44372864311771</v>
      </c>
      <c r="O393" s="4">
        <v>471.30007694274525</v>
      </c>
      <c r="P393" s="4">
        <v>454.32611780122636</v>
      </c>
      <c r="Q393" s="4">
        <v>448.52090116103699</v>
      </c>
      <c r="R393" s="4">
        <v>439.3500657914218</v>
      </c>
      <c r="S393" s="4">
        <v>438.92030596975451</v>
      </c>
      <c r="T393" s="4">
        <v>463.07315653824901</v>
      </c>
      <c r="U393" s="4">
        <v>472.50784049214269</v>
      </c>
      <c r="V393" s="4">
        <v>504.26862630939087</v>
      </c>
      <c r="W393" s="4">
        <v>525.40785556301205</v>
      </c>
      <c r="X393" s="4">
        <v>547.64476340335648</v>
      </c>
      <c r="Y393" s="4">
        <v>554.98448309958872</v>
      </c>
      <c r="Z393" s="4">
        <v>578.17497683899808</v>
      </c>
      <c r="AA393" s="4">
        <v>580.32113330362745</v>
      </c>
      <c r="AB393" s="4">
        <v>601.0898019584215</v>
      </c>
      <c r="AC393" s="4">
        <v>622.17550319797181</v>
      </c>
      <c r="AD393" s="4">
        <v>638.6658288555941</v>
      </c>
      <c r="AE393" s="4">
        <v>648.85038575946623</v>
      </c>
      <c r="AF393" s="4">
        <v>610.12897537207846</v>
      </c>
      <c r="AG393" s="4">
        <v>589.50880000000018</v>
      </c>
      <c r="AH393" s="4">
        <v>580.45310000000006</v>
      </c>
      <c r="AI393" s="4">
        <v>543.40830000000005</v>
      </c>
      <c r="AJ393" s="4">
        <v>514.26639999999998</v>
      </c>
      <c r="AK393" s="4">
        <v>520.61030000000005</v>
      </c>
    </row>
    <row r="394" spans="2:37">
      <c r="B394" t="s">
        <v>4</v>
      </c>
      <c r="C394" s="4">
        <v>378.93175198607639</v>
      </c>
      <c r="D394" s="4">
        <v>373.57319157739727</v>
      </c>
      <c r="E394" s="4">
        <v>367.34892406033316</v>
      </c>
      <c r="F394" s="4">
        <v>352.86117424450265</v>
      </c>
      <c r="G394" s="4">
        <v>362.06648696772152</v>
      </c>
      <c r="H394" s="4">
        <v>372.79465197147306</v>
      </c>
      <c r="I394" s="4">
        <v>366.53463623012937</v>
      </c>
      <c r="J394" s="4">
        <v>353.31757885149239</v>
      </c>
      <c r="K394" s="4">
        <v>362.87886975711598</v>
      </c>
      <c r="L394" s="4">
        <v>375.63795478048314</v>
      </c>
      <c r="M394" s="4">
        <v>378.03310675482544</v>
      </c>
      <c r="N394" s="4">
        <v>390.77723236307941</v>
      </c>
      <c r="O394" s="4">
        <v>381.78966211940332</v>
      </c>
      <c r="P394" s="4">
        <v>372.75382981379255</v>
      </c>
      <c r="Q394" s="4">
        <v>385.17798141136757</v>
      </c>
      <c r="R394" s="4">
        <v>404.43054115281848</v>
      </c>
      <c r="S394" s="4">
        <v>419.79449673401172</v>
      </c>
      <c r="T394" s="4">
        <v>463.00957889310797</v>
      </c>
      <c r="U394" s="4">
        <v>506.37629420503362</v>
      </c>
      <c r="V394" s="4">
        <v>567.64020667100749</v>
      </c>
      <c r="W394" s="4">
        <v>615.7704337164547</v>
      </c>
      <c r="X394" s="4">
        <v>644.30864696193601</v>
      </c>
      <c r="Y394" s="4">
        <v>638.91432038286598</v>
      </c>
      <c r="Z394" s="4">
        <v>658.54633588129639</v>
      </c>
      <c r="AA394" s="4">
        <v>680.50099627054578</v>
      </c>
      <c r="AB394" s="4">
        <v>727.04199945856828</v>
      </c>
      <c r="AC394" s="4">
        <v>754.07713990053207</v>
      </c>
      <c r="AD394" s="4">
        <v>792.05894006005417</v>
      </c>
      <c r="AE394" s="4">
        <v>790.32283608390878</v>
      </c>
      <c r="AF394" s="4">
        <v>746.36167761282445</v>
      </c>
      <c r="AG394" s="4">
        <v>720.10550000000012</v>
      </c>
      <c r="AH394" s="4">
        <v>697.82290000000023</v>
      </c>
      <c r="AI394" s="4">
        <v>670.2364</v>
      </c>
      <c r="AJ394" s="4">
        <v>643.78779999999995</v>
      </c>
      <c r="AK394" s="4">
        <v>659.06960000000004</v>
      </c>
    </row>
    <row r="395" spans="2:37">
      <c r="B395" t="s">
        <v>5</v>
      </c>
      <c r="C395" s="4">
        <v>612.54314760501768</v>
      </c>
      <c r="D395" s="4">
        <v>581.20953325891992</v>
      </c>
      <c r="E395" s="4">
        <v>593.89836149298185</v>
      </c>
      <c r="F395" s="4">
        <v>588.84566614739549</v>
      </c>
      <c r="G395" s="4">
        <v>562.85722636568323</v>
      </c>
      <c r="H395" s="4">
        <v>534.37391428059357</v>
      </c>
      <c r="I395" s="4">
        <v>566.48005945788975</v>
      </c>
      <c r="J395" s="4">
        <v>597.61579738766227</v>
      </c>
      <c r="K395" s="4">
        <v>643.87722237939192</v>
      </c>
      <c r="L395" s="4">
        <v>657.98868768842442</v>
      </c>
      <c r="M395" s="4">
        <v>684.7626718988621</v>
      </c>
      <c r="N395" s="4">
        <v>702.00517010821579</v>
      </c>
      <c r="O395" s="4">
        <v>692.43402002897312</v>
      </c>
      <c r="P395" s="4">
        <v>689.3961736745955</v>
      </c>
      <c r="Q395" s="4">
        <v>700.16879167871821</v>
      </c>
      <c r="R395" s="4">
        <v>717.62990525050623</v>
      </c>
      <c r="S395" s="4">
        <v>740.9204366002723</v>
      </c>
      <c r="T395" s="4">
        <v>776.60308641039683</v>
      </c>
      <c r="U395" s="4">
        <v>847.71676553941779</v>
      </c>
      <c r="V395" s="4">
        <v>974.48513819564209</v>
      </c>
      <c r="W395" s="4">
        <v>1026.1142079642068</v>
      </c>
      <c r="X395" s="4">
        <v>1072.8773000874444</v>
      </c>
      <c r="Y395" s="4">
        <v>1074.3722847560214</v>
      </c>
      <c r="Z395" s="4">
        <v>1119.5911834578399</v>
      </c>
      <c r="AA395" s="4">
        <v>1168.5467035535728</v>
      </c>
      <c r="AB395" s="4">
        <v>1205.4567122472961</v>
      </c>
      <c r="AC395" s="4">
        <v>1257.2023818117252</v>
      </c>
      <c r="AD395" s="4">
        <v>1301.4575904405904</v>
      </c>
      <c r="AE395" s="4">
        <v>1285.4567225777951</v>
      </c>
      <c r="AF395" s="4">
        <v>1194.3972203639808</v>
      </c>
      <c r="AG395" s="4">
        <v>1168.2943000000002</v>
      </c>
      <c r="AH395" s="4">
        <v>1142.0220000000002</v>
      </c>
      <c r="AI395" s="4">
        <v>1080.7954000000002</v>
      </c>
      <c r="AJ395" s="4">
        <v>1055.5285999999999</v>
      </c>
      <c r="AK395" s="4">
        <v>1074.4303000000002</v>
      </c>
    </row>
    <row r="396" spans="2:37">
      <c r="B396" t="s">
        <v>6</v>
      </c>
      <c r="C396" s="4">
        <v>261.75790629707888</v>
      </c>
      <c r="D396" s="4">
        <v>246.60008066211543</v>
      </c>
      <c r="E396" s="4">
        <v>236.75689983657622</v>
      </c>
      <c r="F396" s="4">
        <v>231.75046549116615</v>
      </c>
      <c r="G396" s="4">
        <v>219.19187291512992</v>
      </c>
      <c r="H396" s="4">
        <v>206.80715408170411</v>
      </c>
      <c r="I396" s="4">
        <v>217.56321351243443</v>
      </c>
      <c r="J396" s="4">
        <v>206.78900533754452</v>
      </c>
      <c r="K396" s="4">
        <v>211.17602983013489</v>
      </c>
      <c r="L396" s="4">
        <v>226.46423475787785</v>
      </c>
      <c r="M396" s="4">
        <v>230.88063064034475</v>
      </c>
      <c r="N396" s="4">
        <v>234.89434291207087</v>
      </c>
      <c r="O396" s="4">
        <v>223.32026900656518</v>
      </c>
      <c r="P396" s="4">
        <v>214.43849684811238</v>
      </c>
      <c r="Q396" s="4">
        <v>215.43537723005093</v>
      </c>
      <c r="R396" s="4">
        <v>220.76355767464813</v>
      </c>
      <c r="S396" s="4">
        <v>221.76321492270759</v>
      </c>
      <c r="T396" s="4">
        <v>231.28628256918805</v>
      </c>
      <c r="U396" s="4">
        <v>244.20926537381894</v>
      </c>
      <c r="V396" s="4">
        <v>265.34373162829672</v>
      </c>
      <c r="W396" s="4">
        <v>288.6290621345982</v>
      </c>
      <c r="X396" s="4">
        <v>304.98581496197522</v>
      </c>
      <c r="Y396" s="4">
        <v>320.37127804923659</v>
      </c>
      <c r="Z396" s="4">
        <v>327.70258080282309</v>
      </c>
      <c r="AA396" s="4">
        <v>335.11430502481244</v>
      </c>
      <c r="AB396" s="4">
        <v>350.5525385477759</v>
      </c>
      <c r="AC396" s="4">
        <v>356.10719517881421</v>
      </c>
      <c r="AD396" s="4">
        <v>367.94785197159837</v>
      </c>
      <c r="AE396" s="4">
        <v>368.99703549768657</v>
      </c>
      <c r="AF396" s="4">
        <v>353.06062184615519</v>
      </c>
      <c r="AG396" s="4">
        <v>334.00080000000003</v>
      </c>
      <c r="AH396" s="4">
        <v>325.31570000000005</v>
      </c>
      <c r="AI396" s="4">
        <v>307.47169999999994</v>
      </c>
      <c r="AJ396" s="4">
        <v>296.61299999999994</v>
      </c>
      <c r="AK396" s="4">
        <v>302.25850000000008</v>
      </c>
    </row>
    <row r="397" spans="2:37">
      <c r="B397" t="s">
        <v>7</v>
      </c>
      <c r="C397" s="4">
        <v>1096.575976218008</v>
      </c>
      <c r="D397" s="4">
        <v>1070.0592701921071</v>
      </c>
      <c r="E397" s="4">
        <v>1067.9976174028084</v>
      </c>
      <c r="F397" s="4">
        <v>1025.6871384998742</v>
      </c>
      <c r="G397" s="4">
        <v>967.81337042321775</v>
      </c>
      <c r="H397" s="4">
        <v>942.45840481825621</v>
      </c>
      <c r="I397" s="4">
        <v>976.66255309179189</v>
      </c>
      <c r="J397" s="4">
        <v>998.63334276623016</v>
      </c>
      <c r="K397" s="4">
        <v>1018.4290624830843</v>
      </c>
      <c r="L397" s="4">
        <v>1071.2651284327071</v>
      </c>
      <c r="M397" s="4">
        <v>1085.7515787266543</v>
      </c>
      <c r="N397" s="4">
        <v>1111.0510924561158</v>
      </c>
      <c r="O397" s="4">
        <v>1080.2827861981077</v>
      </c>
      <c r="P397" s="4">
        <v>1069.433692073796</v>
      </c>
      <c r="Q397" s="4">
        <v>1082.9980861725433</v>
      </c>
      <c r="R397" s="4">
        <v>1119.6326049430038</v>
      </c>
      <c r="S397" s="4">
        <v>1109.7614626069178</v>
      </c>
      <c r="T397" s="4">
        <v>1155.0871545948739</v>
      </c>
      <c r="U397" s="4">
        <v>1189.4472652527297</v>
      </c>
      <c r="V397" s="4">
        <v>1184.2134733945377</v>
      </c>
      <c r="W397" s="4">
        <v>1240.4921054227184</v>
      </c>
      <c r="X397" s="4">
        <v>1297.6253903263821</v>
      </c>
      <c r="Y397" s="4">
        <v>1320.0831912050646</v>
      </c>
      <c r="Z397" s="4">
        <v>1365.6911926888306</v>
      </c>
      <c r="AA397" s="4">
        <v>1388.8477460738561</v>
      </c>
      <c r="AB397" s="4">
        <v>1446.3579186255208</v>
      </c>
      <c r="AC397" s="4">
        <v>1497.7503379114594</v>
      </c>
      <c r="AD397" s="4">
        <v>1547.9722768403551</v>
      </c>
      <c r="AE397" s="4">
        <v>1538.8821426806414</v>
      </c>
      <c r="AF397" s="4">
        <v>1466.5447057281692</v>
      </c>
      <c r="AG397" s="4">
        <v>1449.7988000000003</v>
      </c>
      <c r="AH397" s="4">
        <v>1418.5853000000002</v>
      </c>
      <c r="AI397" s="4">
        <v>1341.8408999999999</v>
      </c>
      <c r="AJ397" s="4">
        <v>1269.9930999999999</v>
      </c>
      <c r="AK397" s="4">
        <v>1280.2354</v>
      </c>
    </row>
    <row r="398" spans="2:37">
      <c r="B398" t="s">
        <v>8</v>
      </c>
      <c r="C398" s="4">
        <v>728.2716167698635</v>
      </c>
      <c r="D398" s="4">
        <v>707.514619373036</v>
      </c>
      <c r="E398" s="4">
        <v>685.76795886049399</v>
      </c>
      <c r="F398" s="4">
        <v>672.96705198871598</v>
      </c>
      <c r="G398" s="4">
        <v>619.33677422837627</v>
      </c>
      <c r="H398" s="4">
        <v>623.29760514685836</v>
      </c>
      <c r="I398" s="4">
        <v>637.01084130798108</v>
      </c>
      <c r="J398" s="4">
        <v>635.56583831528235</v>
      </c>
      <c r="K398" s="4">
        <v>655.71796638392993</v>
      </c>
      <c r="L398" s="4">
        <v>693.28975047745917</v>
      </c>
      <c r="M398" s="4">
        <v>729.97102357282358</v>
      </c>
      <c r="N398" s="4">
        <v>739.59073998523547</v>
      </c>
      <c r="O398" s="4">
        <v>723.21026931292613</v>
      </c>
      <c r="P398" s="4">
        <v>713.32824935774181</v>
      </c>
      <c r="Q398" s="4">
        <v>715.90836668075576</v>
      </c>
      <c r="R398" s="4">
        <v>736.19062167216748</v>
      </c>
      <c r="S398" s="4">
        <v>735.8816912258718</v>
      </c>
      <c r="T398" s="4">
        <v>784.72252768189321</v>
      </c>
      <c r="U398" s="4">
        <v>826.88844903959171</v>
      </c>
      <c r="V398" s="4">
        <v>838.42389543563024</v>
      </c>
      <c r="W398" s="4">
        <v>868.0730861312951</v>
      </c>
      <c r="X398" s="4">
        <v>911.29380981638542</v>
      </c>
      <c r="Y398" s="4">
        <v>953.63716756291103</v>
      </c>
      <c r="Z398" s="4">
        <v>982.5842359397268</v>
      </c>
      <c r="AA398" s="4">
        <v>1019.6284450418019</v>
      </c>
      <c r="AB398" s="4">
        <v>1073.1211358480482</v>
      </c>
      <c r="AC398" s="4">
        <v>1125.506997661857</v>
      </c>
      <c r="AD398" s="4">
        <v>1180.5853914755323</v>
      </c>
      <c r="AE398" s="4">
        <v>1189.3648863702299</v>
      </c>
      <c r="AF398" s="4">
        <v>1106.1843463502885</v>
      </c>
      <c r="AG398" s="4">
        <v>1085.0924000000002</v>
      </c>
      <c r="AH398" s="4">
        <v>1038.7162000000003</v>
      </c>
      <c r="AI398" s="4">
        <v>968.74760000000015</v>
      </c>
      <c r="AJ398" s="4">
        <v>919.45099999999991</v>
      </c>
      <c r="AK398" s="4">
        <v>922.43660000000023</v>
      </c>
    </row>
    <row r="399" spans="2:37">
      <c r="B399" t="s">
        <v>9</v>
      </c>
      <c r="C399" s="4">
        <v>3463.9325211341384</v>
      </c>
      <c r="D399" s="4">
        <v>3196.570934863063</v>
      </c>
      <c r="E399" s="4">
        <v>3139.6003617907495</v>
      </c>
      <c r="F399" s="4">
        <v>3113.8947065463608</v>
      </c>
      <c r="G399" s="4">
        <v>2971.2313235927522</v>
      </c>
      <c r="H399" s="4">
        <v>2853.3918566864127</v>
      </c>
      <c r="I399" s="4">
        <v>2921.4711783397356</v>
      </c>
      <c r="J399" s="4">
        <v>2952.7713952966569</v>
      </c>
      <c r="K399" s="4">
        <v>3123.5494698142361</v>
      </c>
      <c r="L399" s="4">
        <v>3357.109050976891</v>
      </c>
      <c r="M399" s="4">
        <v>3558.555427485072</v>
      </c>
      <c r="N399" s="4">
        <v>3600.855463354801</v>
      </c>
      <c r="O399" s="4">
        <v>3524.082468082629</v>
      </c>
      <c r="P399" s="4">
        <v>3409.6302004512072</v>
      </c>
      <c r="Q399" s="4">
        <v>3437.5922804721031</v>
      </c>
      <c r="R399" s="4">
        <v>3515.161973840316</v>
      </c>
      <c r="S399" s="4">
        <v>3666.1727013334903</v>
      </c>
      <c r="T399" s="4">
        <v>3792.0732465276242</v>
      </c>
      <c r="U399" s="4">
        <v>4014.9924566727173</v>
      </c>
      <c r="V399" s="4">
        <v>4196.3904185825895</v>
      </c>
      <c r="W399" s="4">
        <v>4430.6263368501404</v>
      </c>
      <c r="X399" s="4">
        <v>4597.4573516531982</v>
      </c>
      <c r="Y399" s="4">
        <v>4741.4472249829587</v>
      </c>
      <c r="Z399" s="4">
        <v>4907.9525514913048</v>
      </c>
      <c r="AA399" s="4">
        <v>5037.987233209592</v>
      </c>
      <c r="AB399" s="4">
        <v>5225.7229280189022</v>
      </c>
      <c r="AC399" s="4">
        <v>5409.0132768100311</v>
      </c>
      <c r="AD399" s="4">
        <v>5531.3160507335251</v>
      </c>
      <c r="AE399" s="4">
        <v>5564.7611932481977</v>
      </c>
      <c r="AF399" s="4">
        <v>5276.5765207521054</v>
      </c>
      <c r="AG399" s="4">
        <v>5164.9667000000009</v>
      </c>
      <c r="AH399" s="4">
        <v>5038.3596000000007</v>
      </c>
      <c r="AI399" s="4">
        <v>4745.7028</v>
      </c>
      <c r="AJ399" s="4">
        <v>4540.8451999999997</v>
      </c>
      <c r="AK399" s="4">
        <v>4633.4898000000012</v>
      </c>
    </row>
    <row r="400" spans="2:37">
      <c r="B400" t="s">
        <v>10</v>
      </c>
      <c r="C400" s="4">
        <v>1805.0748824678551</v>
      </c>
      <c r="D400" s="4">
        <v>1720.0230666737759</v>
      </c>
      <c r="E400" s="4">
        <v>1640.7633264485071</v>
      </c>
      <c r="F400" s="4">
        <v>1626.9766884175588</v>
      </c>
      <c r="G400" s="4">
        <v>1538.1980975159133</v>
      </c>
      <c r="H400" s="4">
        <v>1529.4448717850682</v>
      </c>
      <c r="I400" s="4">
        <v>1638.777666121541</v>
      </c>
      <c r="J400" s="4">
        <v>1610.9131353917462</v>
      </c>
      <c r="K400" s="4">
        <v>1692.4130691322953</v>
      </c>
      <c r="L400" s="4">
        <v>1791.8751233260066</v>
      </c>
      <c r="M400" s="4">
        <v>1919.8536273621696</v>
      </c>
      <c r="N400" s="4">
        <v>1949.3602789007955</v>
      </c>
      <c r="O400" s="4">
        <v>1879.0025504360922</v>
      </c>
      <c r="P400" s="4">
        <v>1784.7183913998372</v>
      </c>
      <c r="Q400" s="4">
        <v>1829.2695944617362</v>
      </c>
      <c r="R400" s="4">
        <v>1910.001950114869</v>
      </c>
      <c r="S400" s="4">
        <v>1968.1146348581253</v>
      </c>
      <c r="T400" s="4">
        <v>2123.7332091263479</v>
      </c>
      <c r="U400" s="4">
        <v>2235.9958206650977</v>
      </c>
      <c r="V400" s="4">
        <v>2354.2150751693885</v>
      </c>
      <c r="W400" s="4">
        <v>2509.7569714036572</v>
      </c>
      <c r="X400" s="4">
        <v>2587.2063953242382</v>
      </c>
      <c r="Y400" s="4">
        <v>2725.5824339818182</v>
      </c>
      <c r="Z400" s="4">
        <v>2814.7003224924251</v>
      </c>
      <c r="AA400" s="4">
        <v>2924.2984398970461</v>
      </c>
      <c r="AB400" s="4">
        <v>3016.028504800669</v>
      </c>
      <c r="AC400" s="4">
        <v>3118.5961548863779</v>
      </c>
      <c r="AD400" s="4">
        <v>3172.9891159873314</v>
      </c>
      <c r="AE400" s="4">
        <v>3148.9665629927649</v>
      </c>
      <c r="AF400" s="4">
        <v>2838.4812920187637</v>
      </c>
      <c r="AG400" s="4">
        <v>2738.2725000000005</v>
      </c>
      <c r="AH400" s="4">
        <v>2655.0095000000006</v>
      </c>
      <c r="AI400" s="4">
        <v>2490.0331000000001</v>
      </c>
      <c r="AJ400" s="4">
        <v>2400.2498999999998</v>
      </c>
      <c r="AK400" s="4">
        <v>2442.7014000000008</v>
      </c>
    </row>
    <row r="401" spans="2:37">
      <c r="B401" t="s">
        <v>11</v>
      </c>
      <c r="C401" s="4">
        <v>392.31718417709124</v>
      </c>
      <c r="D401" s="4">
        <v>379.53931374607282</v>
      </c>
      <c r="E401" s="4">
        <v>368.25678786966989</v>
      </c>
      <c r="F401" s="4">
        <v>365.69176307017062</v>
      </c>
      <c r="G401" s="4">
        <v>347.82482868021305</v>
      </c>
      <c r="H401" s="4">
        <v>347.01337353939556</v>
      </c>
      <c r="I401" s="4">
        <v>370.85336107707553</v>
      </c>
      <c r="J401" s="4">
        <v>354.62738990528737</v>
      </c>
      <c r="K401" s="4">
        <v>369.61698993951291</v>
      </c>
      <c r="L401" s="4">
        <v>391.36800615070388</v>
      </c>
      <c r="M401" s="4">
        <v>414.68348855018581</v>
      </c>
      <c r="N401" s="4">
        <v>413.41217787448079</v>
      </c>
      <c r="O401" s="4">
        <v>411.28567328178923</v>
      </c>
      <c r="P401" s="4">
        <v>398.55547809573699</v>
      </c>
      <c r="Q401" s="4">
        <v>395.88723686237523</v>
      </c>
      <c r="R401" s="4">
        <v>401.96644279075173</v>
      </c>
      <c r="S401" s="4">
        <v>389.30314034847737</v>
      </c>
      <c r="T401" s="4">
        <v>395.98329854427442</v>
      </c>
      <c r="U401" s="4">
        <v>404.93499378222782</v>
      </c>
      <c r="V401" s="4">
        <v>430.94415851688404</v>
      </c>
      <c r="W401" s="4">
        <v>436.13136477629644</v>
      </c>
      <c r="X401" s="4">
        <v>451.2750745191525</v>
      </c>
      <c r="Y401" s="4">
        <v>468.77140809054481</v>
      </c>
      <c r="Z401" s="4">
        <v>485.810054734674</v>
      </c>
      <c r="AA401" s="4">
        <v>500.71333827723487</v>
      </c>
      <c r="AB401" s="4">
        <v>520.68541695807289</v>
      </c>
      <c r="AC401" s="4">
        <v>539.10111990849214</v>
      </c>
      <c r="AD401" s="4">
        <v>556.35563364435041</v>
      </c>
      <c r="AE401" s="4">
        <v>560.51580662905792</v>
      </c>
      <c r="AF401" s="4">
        <v>526.97396475698429</v>
      </c>
      <c r="AG401" s="4">
        <v>522.37580000000014</v>
      </c>
      <c r="AH401" s="4">
        <v>499.64820000000009</v>
      </c>
      <c r="AI401" s="4">
        <v>466.03590000000003</v>
      </c>
      <c r="AJ401" s="4">
        <v>452.90239999999994</v>
      </c>
      <c r="AK401" s="4">
        <v>463.8918000000001</v>
      </c>
    </row>
    <row r="402" spans="2:37">
      <c r="B402" t="s">
        <v>12</v>
      </c>
      <c r="C402" s="4">
        <v>1227.9976221077577</v>
      </c>
      <c r="D402" s="4">
        <v>1183.143900386953</v>
      </c>
      <c r="E402" s="4">
        <v>1151.4385340935278</v>
      </c>
      <c r="F402" s="4">
        <v>1071.970292939091</v>
      </c>
      <c r="G402" s="4">
        <v>1027.8068901759855</v>
      </c>
      <c r="H402" s="4">
        <v>1004.8063120305054</v>
      </c>
      <c r="I402" s="4">
        <v>985.69113331286906</v>
      </c>
      <c r="J402" s="4">
        <v>1023.9282072371336</v>
      </c>
      <c r="K402" s="4">
        <v>1062.5039388428377</v>
      </c>
      <c r="L402" s="4">
        <v>1136.5708769664827</v>
      </c>
      <c r="M402" s="4">
        <v>1198.1706169453414</v>
      </c>
      <c r="N402" s="4">
        <v>1216.5912308506881</v>
      </c>
      <c r="O402" s="4">
        <v>1158.8875411105751</v>
      </c>
      <c r="P402" s="4">
        <v>1123.2436274302768</v>
      </c>
      <c r="Q402" s="4">
        <v>1140.4625420986326</v>
      </c>
      <c r="R402" s="4">
        <v>1167.770320802897</v>
      </c>
      <c r="S402" s="4">
        <v>1139.1338742773492</v>
      </c>
      <c r="T402" s="4">
        <v>1199.5273655584165</v>
      </c>
      <c r="U402" s="4">
        <v>1244.3788259247394</v>
      </c>
      <c r="V402" s="4">
        <v>1305.4450421486199</v>
      </c>
      <c r="W402" s="4">
        <v>1367.9731184099403</v>
      </c>
      <c r="X402" s="4">
        <v>1412.900559834105</v>
      </c>
      <c r="Y402" s="4">
        <v>1452.5644881661071</v>
      </c>
      <c r="Z402" s="4">
        <v>1492.5804244611879</v>
      </c>
      <c r="AA402" s="4">
        <v>1520.11250769249</v>
      </c>
      <c r="AB402" s="4">
        <v>1565.7282805437969</v>
      </c>
      <c r="AC402" s="4">
        <v>1636.8588565434652</v>
      </c>
      <c r="AD402" s="4">
        <v>1704.7459586975679</v>
      </c>
      <c r="AE402" s="4">
        <v>1705.4868684140122</v>
      </c>
      <c r="AF402" s="4">
        <v>1619.2228603625008</v>
      </c>
      <c r="AG402" s="4">
        <v>1589.6465000000005</v>
      </c>
      <c r="AH402" s="4">
        <v>1536.5583000000001</v>
      </c>
      <c r="AI402" s="4">
        <v>1444.4283</v>
      </c>
      <c r="AJ402" s="4">
        <v>1391.3625999999999</v>
      </c>
      <c r="AK402" s="4">
        <v>1397.9614000000001</v>
      </c>
    </row>
    <row r="403" spans="2:37">
      <c r="B403" t="s">
        <v>13</v>
      </c>
      <c r="C403" s="4">
        <v>2767.2202176410615</v>
      </c>
      <c r="D403" s="4">
        <v>2632.0775971652147</v>
      </c>
      <c r="E403" s="4">
        <v>2726.7797644185557</v>
      </c>
      <c r="F403" s="4">
        <v>2649.6983922208265</v>
      </c>
      <c r="G403" s="4">
        <v>2493.7438192160675</v>
      </c>
      <c r="H403" s="4">
        <v>2493.6976647869387</v>
      </c>
      <c r="I403" s="4">
        <v>2649.5067404513206</v>
      </c>
      <c r="J403" s="4">
        <v>2586.5826641101085</v>
      </c>
      <c r="K403" s="4">
        <v>2734.966798362369</v>
      </c>
      <c r="L403" s="4">
        <v>2966.4274089132145</v>
      </c>
      <c r="M403" s="4">
        <v>3135.0164498044201</v>
      </c>
      <c r="N403" s="4">
        <v>3220.7817385999965</v>
      </c>
      <c r="O403" s="4">
        <v>3204.7251245786333</v>
      </c>
      <c r="P403" s="4">
        <v>3201.1594372207878</v>
      </c>
      <c r="Q403" s="4">
        <v>3158.3394124424653</v>
      </c>
      <c r="R403" s="4">
        <v>3163.0232837681483</v>
      </c>
      <c r="S403" s="4">
        <v>3238.5365191764504</v>
      </c>
      <c r="T403" s="4">
        <v>3376.4779339936431</v>
      </c>
      <c r="U403" s="4">
        <v>3530.1189408704054</v>
      </c>
      <c r="V403" s="4">
        <v>3839.8265775286895</v>
      </c>
      <c r="W403" s="4">
        <v>4033.172462446857</v>
      </c>
      <c r="X403" s="4">
        <v>4229.5136313675675</v>
      </c>
      <c r="Y403" s="4">
        <v>4433.6010702545746</v>
      </c>
      <c r="Z403" s="4">
        <v>4543.320246687209</v>
      </c>
      <c r="AA403" s="4">
        <v>4711.0323466209747</v>
      </c>
      <c r="AB403" s="4">
        <v>4870.1610496534513</v>
      </c>
      <c r="AC403" s="4">
        <v>5077.4994664666792</v>
      </c>
      <c r="AD403" s="4">
        <v>5206.3312868803605</v>
      </c>
      <c r="AE403" s="4">
        <v>5249.3530726009285</v>
      </c>
      <c r="AF403" s="4">
        <v>5045.5995511109395</v>
      </c>
      <c r="AG403" s="4">
        <v>4921.6242000000011</v>
      </c>
      <c r="AH403" s="4">
        <v>4844.2152000000006</v>
      </c>
      <c r="AI403" s="4">
        <v>4633.6154000000006</v>
      </c>
      <c r="AJ403" s="4">
        <v>4499.4575999999988</v>
      </c>
      <c r="AK403" s="4">
        <v>4536.6440000000011</v>
      </c>
    </row>
    <row r="404" spans="2:37">
      <c r="B404" t="s">
        <v>14</v>
      </c>
      <c r="C404" s="4">
        <v>406.20879738401209</v>
      </c>
      <c r="D404" s="4">
        <v>401.87447651073592</v>
      </c>
      <c r="E404" s="4">
        <v>390.4503615119566</v>
      </c>
      <c r="F404" s="4">
        <v>404.2955532854981</v>
      </c>
      <c r="G404" s="4">
        <v>395.50194530089732</v>
      </c>
      <c r="H404" s="4">
        <v>383.18442975211417</v>
      </c>
      <c r="I404" s="4">
        <v>400.3137595543468</v>
      </c>
      <c r="J404" s="4">
        <v>384.0449274123344</v>
      </c>
      <c r="K404" s="4">
        <v>425.30404816468297</v>
      </c>
      <c r="L404" s="4">
        <v>455.65055244098852</v>
      </c>
      <c r="M404" s="4">
        <v>490.45876461197901</v>
      </c>
      <c r="N404" s="4">
        <v>500.85495630210835</v>
      </c>
      <c r="O404" s="4">
        <v>472.65803301820557</v>
      </c>
      <c r="P404" s="4">
        <v>457.25521033902311</v>
      </c>
      <c r="Q404" s="4">
        <v>465.65106580488998</v>
      </c>
      <c r="R404" s="4">
        <v>464.08429776633329</v>
      </c>
      <c r="S404" s="4">
        <v>467.87189214761986</v>
      </c>
      <c r="T404" s="4">
        <v>531.13129194164139</v>
      </c>
      <c r="U404" s="4">
        <v>575.96843693047151</v>
      </c>
      <c r="V404" s="4">
        <v>618.22112673445872</v>
      </c>
      <c r="W404" s="4">
        <v>664.55203193573573</v>
      </c>
      <c r="X404" s="4">
        <v>704.5045015115553</v>
      </c>
      <c r="Y404" s="4">
        <v>747.82608321095506</v>
      </c>
      <c r="Z404" s="4">
        <v>780.63242891334346</v>
      </c>
      <c r="AA404" s="4">
        <v>812.17078152455338</v>
      </c>
      <c r="AB404" s="4">
        <v>842.54226341220021</v>
      </c>
      <c r="AC404" s="4">
        <v>885.11903061454257</v>
      </c>
      <c r="AD404" s="4">
        <v>920.71758916789759</v>
      </c>
      <c r="AE404" s="4">
        <v>923.08760602073846</v>
      </c>
      <c r="AF404" s="4">
        <v>862.51249964386727</v>
      </c>
      <c r="AG404" s="4">
        <v>852.74380000000031</v>
      </c>
      <c r="AH404" s="4">
        <v>821.42490000000009</v>
      </c>
      <c r="AI404" s="4">
        <v>774.59579999999994</v>
      </c>
      <c r="AJ404" s="4">
        <v>756.01389999999981</v>
      </c>
      <c r="AK404" s="4">
        <v>775.37290000000007</v>
      </c>
    </row>
    <row r="405" spans="2:37">
      <c r="B405" t="s">
        <v>15</v>
      </c>
      <c r="C405" s="4">
        <v>290.5066520684619</v>
      </c>
      <c r="D405" s="4">
        <v>274.61082095762612</v>
      </c>
      <c r="E405" s="4">
        <v>271.48649659361803</v>
      </c>
      <c r="F405" s="4">
        <v>255.26551907275476</v>
      </c>
      <c r="G405" s="4">
        <v>251.08411568967196</v>
      </c>
      <c r="H405" s="4">
        <v>244.90131119127489</v>
      </c>
      <c r="I405" s="4">
        <v>261.01076455545672</v>
      </c>
      <c r="J405" s="4">
        <v>262.92443298783098</v>
      </c>
      <c r="K405" s="4">
        <v>278.74991101416174</v>
      </c>
      <c r="L405" s="4">
        <v>301.44128828754629</v>
      </c>
      <c r="M405" s="4">
        <v>310.82093098154422</v>
      </c>
      <c r="N405" s="4">
        <v>327.12789112588973</v>
      </c>
      <c r="O405" s="4">
        <v>303.85019739741784</v>
      </c>
      <c r="P405" s="4">
        <v>295.74655880728312</v>
      </c>
      <c r="Q405" s="4">
        <v>301.56854841587239</v>
      </c>
      <c r="R405" s="4">
        <v>307.87646154418582</v>
      </c>
      <c r="S405" s="4">
        <v>313.75973224612579</v>
      </c>
      <c r="T405" s="4">
        <v>332.25062054328589</v>
      </c>
      <c r="U405" s="4">
        <v>351.95636723284696</v>
      </c>
      <c r="V405" s="4">
        <v>365.55275957724854</v>
      </c>
      <c r="W405" s="4">
        <v>378.4341868106784</v>
      </c>
      <c r="X405" s="4">
        <v>394.20706153596421</v>
      </c>
      <c r="Y405" s="4">
        <v>405.6885975339037</v>
      </c>
      <c r="Z405" s="4">
        <v>415.36965622860907</v>
      </c>
      <c r="AA405" s="4">
        <v>419.43212156470418</v>
      </c>
      <c r="AB405" s="4">
        <v>436.80558909223481</v>
      </c>
      <c r="AC405" s="4">
        <v>446.56661005303482</v>
      </c>
      <c r="AD405" s="4">
        <v>462.30227187674132</v>
      </c>
      <c r="AE405" s="4">
        <v>464.95991046136999</v>
      </c>
      <c r="AF405" s="4">
        <v>438.26761358752083</v>
      </c>
      <c r="AG405" s="4">
        <v>436.37910000000016</v>
      </c>
      <c r="AH405" s="4">
        <v>432.42210000000011</v>
      </c>
      <c r="AI405" s="4">
        <v>406.93849999999998</v>
      </c>
      <c r="AJ405" s="4">
        <v>390.10569999999996</v>
      </c>
      <c r="AK405" s="4">
        <v>397.38560000000007</v>
      </c>
    </row>
    <row r="406" spans="2:37">
      <c r="B406" t="s">
        <v>16</v>
      </c>
      <c r="C406" s="4">
        <v>1246.8092872343507</v>
      </c>
      <c r="D406" s="4">
        <v>1212.2461712462125</v>
      </c>
      <c r="E406" s="4">
        <v>1204.5763419604898</v>
      </c>
      <c r="F406" s="4">
        <v>1157.8633549318795</v>
      </c>
      <c r="G406" s="4">
        <v>1091.0018634523308</v>
      </c>
      <c r="H406" s="4">
        <v>1069.6178191526797</v>
      </c>
      <c r="I406" s="4">
        <v>1096.2281078312624</v>
      </c>
      <c r="J406" s="4">
        <v>1005.6884379869506</v>
      </c>
      <c r="K406" s="4">
        <v>1045.072694417265</v>
      </c>
      <c r="L406" s="4">
        <v>1117.2914560938507</v>
      </c>
      <c r="M406" s="4">
        <v>1150.3695974736322</v>
      </c>
      <c r="N406" s="4">
        <v>1176.7848421423791</v>
      </c>
      <c r="O406" s="4">
        <v>1110.5361964531317</v>
      </c>
      <c r="P406" s="4">
        <v>1046.3941644885831</v>
      </c>
      <c r="Q406" s="4">
        <v>1035.0051273774857</v>
      </c>
      <c r="R406" s="4">
        <v>1065.3415207192484</v>
      </c>
      <c r="S406" s="4">
        <v>1095.7199145345539</v>
      </c>
      <c r="T406" s="4">
        <v>1164.3183787827397</v>
      </c>
      <c r="U406" s="4">
        <v>1223.0180848180053</v>
      </c>
      <c r="V406" s="4">
        <v>1256.9146521642167</v>
      </c>
      <c r="W406" s="4">
        <v>1315.2878475528485</v>
      </c>
      <c r="X406" s="4">
        <v>1376.1345323519788</v>
      </c>
      <c r="Y406" s="4">
        <v>1421.8656203041169</v>
      </c>
      <c r="Z406" s="4">
        <v>1459.9234291652804</v>
      </c>
      <c r="AA406" s="4">
        <v>1466.6910873140662</v>
      </c>
      <c r="AB406" s="4">
        <v>1504.247683536184</v>
      </c>
      <c r="AC406" s="4">
        <v>1538.0584588981203</v>
      </c>
      <c r="AD406" s="4">
        <v>1579.3735238381389</v>
      </c>
      <c r="AE406" s="4">
        <v>1603.2851943252945</v>
      </c>
      <c r="AF406" s="4">
        <v>1524.951833382866</v>
      </c>
      <c r="AG406" s="4">
        <v>1507.4188000000004</v>
      </c>
      <c r="AH406" s="4">
        <v>1486.8766000000001</v>
      </c>
      <c r="AI406" s="4">
        <v>1424.6911</v>
      </c>
      <c r="AJ406" s="4">
        <v>1367.7454999999995</v>
      </c>
      <c r="AK406" s="4">
        <v>1385.2251000000003</v>
      </c>
    </row>
    <row r="407" spans="2:37">
      <c r="B407" t="s">
        <v>17</v>
      </c>
      <c r="C407" s="4">
        <v>133.6265664880751</v>
      </c>
      <c r="D407" s="4">
        <v>125.19597046832705</v>
      </c>
      <c r="E407" s="4">
        <v>132.42898579516066</v>
      </c>
      <c r="F407" s="4">
        <v>127.34260218323448</v>
      </c>
      <c r="G407" s="4">
        <v>121.81231280083044</v>
      </c>
      <c r="H407" s="4">
        <v>125.4354071977113</v>
      </c>
      <c r="I407" s="4">
        <v>125.16140205034634</v>
      </c>
      <c r="J407" s="4">
        <v>122.10666347513174</v>
      </c>
      <c r="K407" s="4">
        <v>128.66192092595153</v>
      </c>
      <c r="L407" s="4">
        <v>138.76400808061277</v>
      </c>
      <c r="M407" s="4">
        <v>142.24353119930581</v>
      </c>
      <c r="N407" s="4">
        <v>145.67154397951461</v>
      </c>
      <c r="O407" s="4">
        <v>140.57419709530518</v>
      </c>
      <c r="P407" s="4">
        <v>136.88490508305338</v>
      </c>
      <c r="Q407" s="4">
        <v>139.37171465596757</v>
      </c>
      <c r="R407" s="4">
        <v>141.28236149083833</v>
      </c>
      <c r="S407" s="4">
        <v>140.93622473056112</v>
      </c>
      <c r="T407" s="4">
        <v>155.18315834093474</v>
      </c>
      <c r="U407" s="4">
        <v>160.26209158100713</v>
      </c>
      <c r="V407" s="4">
        <v>162.73843070411723</v>
      </c>
      <c r="W407" s="4">
        <v>171.06502399189995</v>
      </c>
      <c r="X407" s="4">
        <v>176.41620336777049</v>
      </c>
      <c r="Y407" s="4">
        <v>184.32272113664297</v>
      </c>
      <c r="Z407" s="4">
        <v>188.97507477628733</v>
      </c>
      <c r="AA407" s="4">
        <v>194.16799620634234</v>
      </c>
      <c r="AB407" s="4">
        <v>199.35600353999394</v>
      </c>
      <c r="AC407" s="4">
        <v>204.30623649726334</v>
      </c>
      <c r="AD407" s="4">
        <v>207.90316025939393</v>
      </c>
      <c r="AE407" s="4">
        <v>209.05693555243272</v>
      </c>
      <c r="AF407" s="4">
        <v>194.37786232948875</v>
      </c>
      <c r="AG407" s="4">
        <v>197.41300000000007</v>
      </c>
      <c r="AH407" s="4">
        <v>195.23670000000004</v>
      </c>
      <c r="AI407" s="4">
        <v>183.5154</v>
      </c>
      <c r="AJ407" s="4">
        <v>174.4502</v>
      </c>
      <c r="AK407" s="4">
        <v>180.33620000000005</v>
      </c>
    </row>
    <row r="408" spans="2:37">
      <c r="B408" t="s">
        <v>47</v>
      </c>
      <c r="C408" s="4">
        <v>56.517886475928606</v>
      </c>
      <c r="D408" s="4">
        <v>55.879112012525368</v>
      </c>
      <c r="E408" s="4">
        <v>56.730509751628958</v>
      </c>
      <c r="F408" s="4">
        <v>54.886395407827145</v>
      </c>
      <c r="G408" s="4">
        <v>55.422121124993986</v>
      </c>
      <c r="H408" s="4">
        <v>46.731581479804639</v>
      </c>
      <c r="I408" s="4">
        <v>47.051112225216656</v>
      </c>
      <c r="J408" s="4">
        <v>47.337622600438579</v>
      </c>
      <c r="K408" s="4">
        <v>55.414117114651781</v>
      </c>
      <c r="L408" s="4">
        <v>55.615747787624308</v>
      </c>
      <c r="M408" s="4">
        <v>58.212878132996309</v>
      </c>
      <c r="N408" s="4">
        <v>57.199197489923371</v>
      </c>
      <c r="O408" s="4">
        <v>55.389982184954107</v>
      </c>
      <c r="P408" s="4">
        <v>55.40349304285462</v>
      </c>
      <c r="Q408" s="4">
        <v>59.991758773370151</v>
      </c>
      <c r="R408" s="4">
        <v>61.142430977937828</v>
      </c>
      <c r="S408" s="4">
        <v>57.201200002447685</v>
      </c>
      <c r="T408" s="4">
        <v>63.344852452028682</v>
      </c>
      <c r="U408" s="4">
        <v>64.900335445464236</v>
      </c>
      <c r="V408" s="4">
        <v>66.62840788237537</v>
      </c>
      <c r="W408" s="4">
        <v>69.748455927016295</v>
      </c>
      <c r="X408" s="4">
        <v>71.853442508349588</v>
      </c>
      <c r="Y408" s="4">
        <v>71.461522488466329</v>
      </c>
      <c r="Z408" s="4">
        <v>73.625849921121315</v>
      </c>
      <c r="AA408" s="4">
        <v>74.765818520215007</v>
      </c>
      <c r="AB408" s="4">
        <v>78.329570788793703</v>
      </c>
      <c r="AC408" s="4">
        <v>82.077210923835338</v>
      </c>
      <c r="AD408" s="4">
        <v>83.495327282395124</v>
      </c>
      <c r="AE408" s="4">
        <v>85.129526542982134</v>
      </c>
      <c r="AF408" s="4">
        <v>85.850776145720005</v>
      </c>
      <c r="AG408" s="4">
        <v>83.641400000000004</v>
      </c>
      <c r="AH408" s="4">
        <v>83.755099999999985</v>
      </c>
      <c r="AI408" s="4">
        <v>80.229600000000005</v>
      </c>
      <c r="AJ408" s="4">
        <v>79.418299999999974</v>
      </c>
      <c r="AK408" s="4">
        <v>81.940400000000011</v>
      </c>
    </row>
    <row r="409" spans="2:37">
      <c r="B409" t="s">
        <v>48</v>
      </c>
      <c r="C409" s="4">
        <v>9.3431880095703193</v>
      </c>
      <c r="D409" s="4">
        <v>10.625478758874085</v>
      </c>
      <c r="E409" s="4">
        <v>10.139373759429633</v>
      </c>
      <c r="F409" s="4">
        <v>10.516010451496101</v>
      </c>
      <c r="G409" s="4">
        <v>10.179199951066195</v>
      </c>
      <c r="H409" s="4">
        <v>11.857968532540481</v>
      </c>
      <c r="I409" s="4">
        <v>12.399178680652232</v>
      </c>
      <c r="J409" s="4">
        <v>11.334763817858951</v>
      </c>
      <c r="K409" s="4">
        <v>12.367569242191525</v>
      </c>
      <c r="L409" s="4">
        <v>12.40350961738366</v>
      </c>
      <c r="M409" s="4">
        <v>12.156553103556083</v>
      </c>
      <c r="N409" s="4">
        <v>12.179584147537083</v>
      </c>
      <c r="O409" s="4">
        <v>11.941203783170144</v>
      </c>
      <c r="P409" s="4">
        <v>12.276377880973877</v>
      </c>
      <c r="Q409" s="4">
        <v>12.572769625754811</v>
      </c>
      <c r="R409" s="4">
        <v>12.915487194689184</v>
      </c>
      <c r="S409" s="4">
        <v>13.015488564627042</v>
      </c>
      <c r="T409" s="4">
        <v>12.934255318711113</v>
      </c>
      <c r="U409" s="4">
        <v>12.4178133686287</v>
      </c>
      <c r="V409" s="4">
        <v>12.029779948177136</v>
      </c>
      <c r="W409" s="4">
        <v>12.689032414601733</v>
      </c>
      <c r="X409" s="4">
        <v>13.355563332846902</v>
      </c>
      <c r="Y409" s="4">
        <v>14.675104185868017</v>
      </c>
      <c r="Z409" s="4">
        <v>15.298451199193817</v>
      </c>
      <c r="AA409" s="4">
        <v>15.34829461423368</v>
      </c>
      <c r="AB409" s="4">
        <v>15.682002182930962</v>
      </c>
      <c r="AC409" s="4">
        <v>16.166740390667485</v>
      </c>
      <c r="AD409" s="4">
        <v>15.375289625989117</v>
      </c>
      <c r="AE409" s="4">
        <v>17.110227513644443</v>
      </c>
      <c r="AF409" s="4">
        <v>17.40501344693206</v>
      </c>
      <c r="AG409" s="4">
        <v>18.376199999995535</v>
      </c>
      <c r="AH409" s="4">
        <v>21.282799999997025</v>
      </c>
      <c r="AI409" s="4">
        <v>21.562999999996276</v>
      </c>
      <c r="AJ409" s="4">
        <v>21.233499999999996</v>
      </c>
      <c r="AK409" s="4">
        <v>21.544800000000748</v>
      </c>
    </row>
    <row r="410" spans="2:37">
      <c r="B410" t="s">
        <v>49</v>
      </c>
      <c r="C410" s="4">
        <f>SUM(C391:C409)</f>
        <v>18648.581959204581</v>
      </c>
      <c r="D410" s="4">
        <f t="shared" ref="D410:AK410" si="23">SUM(D391:D409)</f>
        <v>17871.540354449287</v>
      </c>
      <c r="E410" s="4">
        <f t="shared" si="23"/>
        <v>17719.434816836299</v>
      </c>
      <c r="F410" s="4">
        <f t="shared" si="23"/>
        <v>17270.509583115763</v>
      </c>
      <c r="G410" s="4">
        <f t="shared" si="23"/>
        <v>16367.937949098594</v>
      </c>
      <c r="H410" s="4">
        <f t="shared" si="23"/>
        <v>16084.714507892324</v>
      </c>
      <c r="I410" s="4">
        <f t="shared" si="23"/>
        <v>16640.721625907372</v>
      </c>
      <c r="J410" s="4">
        <f t="shared" si="23"/>
        <v>16554.153321547798</v>
      </c>
      <c r="K410" s="4">
        <f t="shared" si="23"/>
        <v>17337.060627918199</v>
      </c>
      <c r="L410" s="4">
        <f t="shared" si="23"/>
        <v>18505.633661904965</v>
      </c>
      <c r="M410" s="4">
        <f t="shared" si="23"/>
        <v>19449.417183628117</v>
      </c>
      <c r="N410" s="4">
        <f t="shared" si="23"/>
        <v>19787.644495281802</v>
      </c>
      <c r="O410" s="4">
        <f t="shared" si="23"/>
        <v>19180.506703651718</v>
      </c>
      <c r="P410" s="4">
        <f t="shared" si="23"/>
        <v>18600.153075355283</v>
      </c>
      <c r="Q410" s="4">
        <f t="shared" si="23"/>
        <v>18683.881439730456</v>
      </c>
      <c r="R410" s="4">
        <f t="shared" si="23"/>
        <v>19088.852236144696</v>
      </c>
      <c r="S410" s="4">
        <f t="shared" si="23"/>
        <v>19562.414355017161</v>
      </c>
      <c r="T410" s="4">
        <f t="shared" si="23"/>
        <v>20560.015810997509</v>
      </c>
      <c r="U410" s="4">
        <f t="shared" si="23"/>
        <v>21640.33539773307</v>
      </c>
      <c r="V410" s="4">
        <f t="shared" si="23"/>
        <v>22886.483442723609</v>
      </c>
      <c r="W410" s="4">
        <f t="shared" si="23"/>
        <v>24095.55945269137</v>
      </c>
      <c r="X410" s="4">
        <f t="shared" si="23"/>
        <v>25124.733763470289</v>
      </c>
      <c r="Y410" s="4">
        <f t="shared" si="23"/>
        <v>26020.249106252391</v>
      </c>
      <c r="Z410" s="4">
        <f t="shared" si="23"/>
        <v>26915.313771041216</v>
      </c>
      <c r="AA410" s="4">
        <f t="shared" si="23"/>
        <v>27712.130779922074</v>
      </c>
      <c r="AB410" s="4">
        <f t="shared" si="23"/>
        <v>28783.853144973338</v>
      </c>
      <c r="AC410" s="4">
        <f t="shared" si="23"/>
        <v>29899.675935893185</v>
      </c>
      <c r="AD410" s="4">
        <f t="shared" si="23"/>
        <v>30770.554212994673</v>
      </c>
      <c r="AE410" s="4">
        <f t="shared" si="23"/>
        <v>30863.892452369269</v>
      </c>
      <c r="AF410" s="4">
        <f t="shared" si="23"/>
        <v>29085.783899875485</v>
      </c>
      <c r="AG410" s="4">
        <f t="shared" si="23"/>
        <v>28418.422700000003</v>
      </c>
      <c r="AH410" s="4">
        <f t="shared" si="23"/>
        <v>27721.066000000003</v>
      </c>
      <c r="AI410" s="4">
        <f t="shared" si="23"/>
        <v>26150.161799999994</v>
      </c>
      <c r="AJ410" s="4">
        <f t="shared" si="23"/>
        <v>25162.203899999993</v>
      </c>
      <c r="AK410" s="4">
        <f t="shared" si="23"/>
        <v>25536.804300000007</v>
      </c>
    </row>
    <row r="412" spans="2:37">
      <c r="B412" s="8" t="s">
        <v>306</v>
      </c>
    </row>
    <row r="413" spans="2:37">
      <c r="B413" t="s">
        <v>307</v>
      </c>
    </row>
    <row r="414" spans="2:37">
      <c r="B414" t="s">
        <v>297</v>
      </c>
    </row>
    <row r="416" spans="2:37">
      <c r="C416" s="3">
        <v>1980</v>
      </c>
      <c r="D416" s="3">
        <v>1981</v>
      </c>
      <c r="E416" s="3">
        <v>1982</v>
      </c>
      <c r="F416" s="3">
        <v>1983</v>
      </c>
      <c r="G416" s="3">
        <v>1984</v>
      </c>
      <c r="H416" s="3">
        <v>1985</v>
      </c>
      <c r="I416" s="3">
        <v>1986</v>
      </c>
      <c r="J416" s="3">
        <v>1987</v>
      </c>
      <c r="K416" s="3">
        <v>1988</v>
      </c>
      <c r="L416" s="3">
        <v>1989</v>
      </c>
      <c r="M416" s="3">
        <v>1990</v>
      </c>
      <c r="N416" s="3">
        <v>1991</v>
      </c>
      <c r="O416" s="3">
        <v>1992</v>
      </c>
      <c r="P416" s="3">
        <v>1993</v>
      </c>
      <c r="Q416" s="3">
        <v>1994</v>
      </c>
      <c r="R416" s="3">
        <v>1995</v>
      </c>
      <c r="S416" s="3" t="s">
        <v>42</v>
      </c>
      <c r="T416" s="3" t="s">
        <v>43</v>
      </c>
      <c r="U416" s="3" t="s">
        <v>44</v>
      </c>
      <c r="V416" s="3" t="s">
        <v>45</v>
      </c>
      <c r="W416" s="3" t="s">
        <v>46</v>
      </c>
      <c r="X416" s="3">
        <v>2001</v>
      </c>
      <c r="Y416" s="3">
        <v>2002</v>
      </c>
      <c r="Z416" s="3">
        <v>2003</v>
      </c>
      <c r="AA416" s="3">
        <v>2004</v>
      </c>
      <c r="AB416" s="9">
        <v>2005</v>
      </c>
      <c r="AC416" s="9">
        <v>2006</v>
      </c>
      <c r="AD416" s="9">
        <v>2007</v>
      </c>
      <c r="AE416" s="9">
        <v>2008</v>
      </c>
      <c r="AF416" s="9">
        <v>2009</v>
      </c>
      <c r="AG416" s="9">
        <v>2010</v>
      </c>
      <c r="AH416" s="9">
        <v>2011</v>
      </c>
      <c r="AI416" s="9">
        <v>2012</v>
      </c>
      <c r="AJ416" s="9">
        <v>2013</v>
      </c>
      <c r="AK416" s="9">
        <v>2014</v>
      </c>
    </row>
    <row r="417" spans="2:37">
      <c r="B417" t="s">
        <v>1</v>
      </c>
      <c r="C417" s="4">
        <v>1697.2223705372414</v>
      </c>
      <c r="D417" s="4">
        <v>1675.3428162286098</v>
      </c>
      <c r="E417" s="4">
        <v>1671.4149054940406</v>
      </c>
      <c r="F417" s="4">
        <v>1647.7265101218557</v>
      </c>
      <c r="G417" s="4">
        <v>1593.1438320123909</v>
      </c>
      <c r="H417" s="4">
        <v>1595.7488226150299</v>
      </c>
      <c r="I417" s="4">
        <v>1640.4208729423931</v>
      </c>
      <c r="J417" s="4">
        <v>1741.8120222602299</v>
      </c>
      <c r="K417" s="4">
        <v>1799.5829483839909</v>
      </c>
      <c r="L417" s="4">
        <v>1881.7947185333494</v>
      </c>
      <c r="M417" s="4">
        <v>1955.7103874547115</v>
      </c>
      <c r="N417" s="4">
        <v>1957.9010154287962</v>
      </c>
      <c r="O417" s="4">
        <v>1924.048928447894</v>
      </c>
      <c r="P417" s="4">
        <v>1843.5532328633115</v>
      </c>
      <c r="Q417" s="4">
        <v>1824.2288026798474</v>
      </c>
      <c r="R417" s="4">
        <v>1873.5310248759065</v>
      </c>
      <c r="S417" s="4">
        <v>1868.0871354229771</v>
      </c>
      <c r="T417" s="4">
        <v>1974.6301424459007</v>
      </c>
      <c r="U417" s="4">
        <v>2069.011741454678</v>
      </c>
      <c r="V417" s="4">
        <v>2179.2928167709492</v>
      </c>
      <c r="W417" s="4">
        <v>2317.8467526448089</v>
      </c>
      <c r="X417" s="4">
        <v>2403.6038214490691</v>
      </c>
      <c r="Y417" s="4">
        <v>2465.2242472721987</v>
      </c>
      <c r="Z417" s="4">
        <v>2568.6885569303286</v>
      </c>
      <c r="AA417" s="4">
        <v>2653.8416935607934</v>
      </c>
      <c r="AB417" s="4">
        <v>2779.7826794806433</v>
      </c>
      <c r="AC417" s="4">
        <v>2904.7942910274437</v>
      </c>
      <c r="AD417" s="4">
        <v>2999.8769704063698</v>
      </c>
      <c r="AE417" s="4">
        <v>2985.0703466129435</v>
      </c>
      <c r="AF417" s="4">
        <v>2794.6434550161248</v>
      </c>
      <c r="AG417" s="4">
        <v>2702.6586359401904</v>
      </c>
      <c r="AH417" s="4">
        <v>2618.0049646471789</v>
      </c>
      <c r="AI417" s="4">
        <v>2459.6217825456092</v>
      </c>
      <c r="AJ417" s="4">
        <v>2381.9427599546057</v>
      </c>
      <c r="AK417" s="4">
        <v>2409.7210002624479</v>
      </c>
    </row>
    <row r="418" spans="2:37">
      <c r="B418" t="s">
        <v>2</v>
      </c>
      <c r="C418" s="4">
        <v>424.80239069907952</v>
      </c>
      <c r="D418" s="4">
        <v>410.93451906188972</v>
      </c>
      <c r="E418" s="4">
        <v>413.61803193608552</v>
      </c>
      <c r="F418" s="4">
        <v>416.72265169386458</v>
      </c>
      <c r="G418" s="4">
        <v>401.36361493470605</v>
      </c>
      <c r="H418" s="4">
        <v>387.64363241629047</v>
      </c>
      <c r="I418" s="4">
        <v>399.16933088368438</v>
      </c>
      <c r="J418" s="4">
        <v>420.61608926099035</v>
      </c>
      <c r="K418" s="4">
        <v>425.77748545559029</v>
      </c>
      <c r="L418" s="4">
        <v>446.04539542254412</v>
      </c>
      <c r="M418" s="4">
        <v>457.93277324436644</v>
      </c>
      <c r="N418" s="4">
        <v>464.19602551917569</v>
      </c>
      <c r="O418" s="4">
        <v>454.55218135606742</v>
      </c>
      <c r="P418" s="4">
        <v>442.46585524413956</v>
      </c>
      <c r="Q418" s="4">
        <v>438.31950252511331</v>
      </c>
      <c r="R418" s="4">
        <v>433.02560848745401</v>
      </c>
      <c r="S418" s="4">
        <v>446.89935883100048</v>
      </c>
      <c r="T418" s="4">
        <v>467.96501776778513</v>
      </c>
      <c r="U418" s="4">
        <v>476.80612761767065</v>
      </c>
      <c r="V418" s="4">
        <v>487.01455063088071</v>
      </c>
      <c r="W418" s="4">
        <v>513.49568504855108</v>
      </c>
      <c r="X418" s="4">
        <v>525.81635329142944</v>
      </c>
      <c r="Y418" s="4">
        <v>544.00129067616911</v>
      </c>
      <c r="Z418" s="4">
        <v>552.58062190023156</v>
      </c>
      <c r="AA418" s="4">
        <v>562.03579692415428</v>
      </c>
      <c r="AB418" s="4">
        <v>578.41112544270447</v>
      </c>
      <c r="AC418" s="4">
        <v>594.95319345588291</v>
      </c>
      <c r="AD418" s="4">
        <v>618.19661911984849</v>
      </c>
      <c r="AE418" s="4">
        <v>623.21967516011989</v>
      </c>
      <c r="AF418" s="4">
        <v>585.41569085346111</v>
      </c>
      <c r="AG418" s="4">
        <v>570.97379306730693</v>
      </c>
      <c r="AH418" s="4">
        <v>553.40133395558451</v>
      </c>
      <c r="AI418" s="4">
        <v>528.0561326384186</v>
      </c>
      <c r="AJ418" s="4">
        <v>506.16496091736718</v>
      </c>
      <c r="AK418" s="4">
        <v>510.03166590181866</v>
      </c>
    </row>
    <row r="419" spans="2:37">
      <c r="B419" t="s">
        <v>3</v>
      </c>
      <c r="C419" s="4">
        <v>463.51801987395459</v>
      </c>
      <c r="D419" s="4">
        <v>452.22229109792397</v>
      </c>
      <c r="E419" s="4">
        <v>422.92812535013832</v>
      </c>
      <c r="F419" s="4">
        <v>429.01799962652393</v>
      </c>
      <c r="G419" s="4">
        <v>411.76183452277706</v>
      </c>
      <c r="H419" s="4">
        <v>403.12844764389115</v>
      </c>
      <c r="I419" s="4">
        <v>388.12608318753234</v>
      </c>
      <c r="J419" s="4">
        <v>366.40639271895782</v>
      </c>
      <c r="K419" s="4">
        <v>348.68373236004732</v>
      </c>
      <c r="L419" s="4">
        <v>342.63958688269315</v>
      </c>
      <c r="M419" s="4">
        <v>367.06334919521777</v>
      </c>
      <c r="N419" s="4">
        <v>389.07242125831175</v>
      </c>
      <c r="O419" s="4">
        <v>390.55459625793463</v>
      </c>
      <c r="P419" s="4">
        <v>375.38026314744508</v>
      </c>
      <c r="Q419" s="4">
        <v>359.52651864120207</v>
      </c>
      <c r="R419" s="4">
        <v>341.67292960850523</v>
      </c>
      <c r="S419" s="4">
        <v>334.85675619580917</v>
      </c>
      <c r="T419" s="4">
        <v>339.17495803153338</v>
      </c>
      <c r="U419" s="4">
        <v>341.68219853928275</v>
      </c>
      <c r="V419" s="4">
        <v>347.34683900177822</v>
      </c>
      <c r="W419" s="4">
        <v>360.35949344162219</v>
      </c>
      <c r="X419" s="4">
        <v>373.13125656279328</v>
      </c>
      <c r="Y419" s="4">
        <v>377.36121558516135</v>
      </c>
      <c r="Z419" s="4">
        <v>388.61906900650564</v>
      </c>
      <c r="AA419" s="4">
        <v>390.15504732640881</v>
      </c>
      <c r="AB419" s="4">
        <v>403.12892681816811</v>
      </c>
      <c r="AC419" s="4">
        <v>416.66652937323119</v>
      </c>
      <c r="AD419" s="4">
        <v>431.00620818961681</v>
      </c>
      <c r="AE419" s="4">
        <v>436.42108313579911</v>
      </c>
      <c r="AF419" s="4">
        <v>407.86415402992628</v>
      </c>
      <c r="AG419" s="4">
        <v>392.10476271674997</v>
      </c>
      <c r="AH419" s="4">
        <v>386.08637975508321</v>
      </c>
      <c r="AI419" s="4">
        <v>366.82090669662352</v>
      </c>
      <c r="AJ419" s="4">
        <v>347.09634240302154</v>
      </c>
      <c r="AK419" s="4">
        <v>350.51185517999886</v>
      </c>
    </row>
    <row r="420" spans="2:37">
      <c r="B420" t="s">
        <v>4</v>
      </c>
      <c r="C420" s="4">
        <v>246.83200771761383</v>
      </c>
      <c r="D420" s="4">
        <v>241.86719526917199</v>
      </c>
      <c r="E420" s="4">
        <v>234.44270931385719</v>
      </c>
      <c r="F420" s="4">
        <v>230.50543977873954</v>
      </c>
      <c r="G420" s="4">
        <v>238.75910331497229</v>
      </c>
      <c r="H420" s="4">
        <v>240.41726253858113</v>
      </c>
      <c r="I420" s="4">
        <v>234.51708977964435</v>
      </c>
      <c r="J420" s="4">
        <v>236.49740042654915</v>
      </c>
      <c r="K420" s="4">
        <v>247.88668388879182</v>
      </c>
      <c r="L420" s="4">
        <v>248.3506273597109</v>
      </c>
      <c r="M420" s="4">
        <v>251.90853509451674</v>
      </c>
      <c r="N420" s="4">
        <v>256.62043204552833</v>
      </c>
      <c r="O420" s="4">
        <v>255.60596826563932</v>
      </c>
      <c r="P420" s="4">
        <v>253.82758089777056</v>
      </c>
      <c r="Q420" s="4">
        <v>259.55310608691912</v>
      </c>
      <c r="R420" s="4">
        <v>262.84353653297194</v>
      </c>
      <c r="S420" s="4">
        <v>277.3474875274282</v>
      </c>
      <c r="T420" s="4">
        <v>307.31142218920883</v>
      </c>
      <c r="U420" s="4">
        <v>338.85185059907786</v>
      </c>
      <c r="V420" s="4">
        <v>373.9396016413769</v>
      </c>
      <c r="W420" s="4">
        <v>402.53213522444548</v>
      </c>
      <c r="X420" s="4">
        <v>419.83681199296763</v>
      </c>
      <c r="Y420" s="4">
        <v>413.93170527355659</v>
      </c>
      <c r="Z420" s="4">
        <v>424.7328052129526</v>
      </c>
      <c r="AA420" s="4">
        <v>439.71190847081618</v>
      </c>
      <c r="AB420" s="4">
        <v>470.65175052770968</v>
      </c>
      <c r="AC420" s="4">
        <v>485.79017780740725</v>
      </c>
      <c r="AD420" s="4">
        <v>509.2075527119851</v>
      </c>
      <c r="AE420" s="4">
        <v>506.32290059638956</v>
      </c>
      <c r="AF420" s="4">
        <v>478.71549593462294</v>
      </c>
      <c r="AG420" s="4">
        <v>458.41989406242106</v>
      </c>
      <c r="AH420" s="4">
        <v>441.29174854704701</v>
      </c>
      <c r="AI420" s="4">
        <v>426.97072312634356</v>
      </c>
      <c r="AJ420" s="4">
        <v>412.03793031684808</v>
      </c>
      <c r="AK420" s="4">
        <v>419.19487145955179</v>
      </c>
    </row>
    <row r="421" spans="2:37">
      <c r="B421" t="s">
        <v>5</v>
      </c>
      <c r="C421" s="4">
        <v>384.27397994371694</v>
      </c>
      <c r="D421" s="4">
        <v>376.99294123363956</v>
      </c>
      <c r="E421" s="4">
        <v>382.27323521937558</v>
      </c>
      <c r="F421" s="4">
        <v>379.61769438913353</v>
      </c>
      <c r="G421" s="4">
        <v>364.9618986486845</v>
      </c>
      <c r="H421" s="4">
        <v>348.04277182356196</v>
      </c>
      <c r="I421" s="4">
        <v>362.21923900988031</v>
      </c>
      <c r="J421" s="4">
        <v>392.024400584011</v>
      </c>
      <c r="K421" s="4">
        <v>413.99635352607447</v>
      </c>
      <c r="L421" s="4">
        <v>424.1738298483242</v>
      </c>
      <c r="M421" s="4">
        <v>435.71829081276684</v>
      </c>
      <c r="N421" s="4">
        <v>440.90318952218018</v>
      </c>
      <c r="O421" s="4">
        <v>439.61581250560783</v>
      </c>
      <c r="P421" s="4">
        <v>442.01237180404678</v>
      </c>
      <c r="Q421" s="4">
        <v>451.6934291489755</v>
      </c>
      <c r="R421" s="4">
        <v>474.35244258480247</v>
      </c>
      <c r="S421" s="4">
        <v>489.8236789716006</v>
      </c>
      <c r="T421" s="4">
        <v>513.91134380499352</v>
      </c>
      <c r="U421" s="4">
        <v>557.7071449209069</v>
      </c>
      <c r="V421" s="4">
        <v>622.46977033185397</v>
      </c>
      <c r="W421" s="4">
        <v>651.23298502662112</v>
      </c>
      <c r="X421" s="4">
        <v>686.83186436280334</v>
      </c>
      <c r="Y421" s="4">
        <v>682.63315848321122</v>
      </c>
      <c r="Z421" s="4">
        <v>711.32142601365092</v>
      </c>
      <c r="AA421" s="4">
        <v>743.82044370312178</v>
      </c>
      <c r="AB421" s="4">
        <v>770.13453451800001</v>
      </c>
      <c r="AC421" s="4">
        <v>797.46018088068752</v>
      </c>
      <c r="AD421" s="4">
        <v>828.2567325577445</v>
      </c>
      <c r="AE421" s="4">
        <v>817.12472289479251</v>
      </c>
      <c r="AF421" s="4">
        <v>752.80862054822808</v>
      </c>
      <c r="AG421" s="4">
        <v>737.81791386392854</v>
      </c>
      <c r="AH421" s="4">
        <v>716.92756093680634</v>
      </c>
      <c r="AI421" s="4">
        <v>683.1385452616928</v>
      </c>
      <c r="AJ421" s="4">
        <v>666.04912335741312</v>
      </c>
      <c r="AK421" s="4">
        <v>676.06683612010897</v>
      </c>
    </row>
    <row r="422" spans="2:37">
      <c r="B422" t="s">
        <v>6</v>
      </c>
      <c r="C422" s="4">
        <v>198.59351651284288</v>
      </c>
      <c r="D422" s="4">
        <v>193.36255576898009</v>
      </c>
      <c r="E422" s="4">
        <v>183.29320443219484</v>
      </c>
      <c r="F422" s="4">
        <v>182.45867305044999</v>
      </c>
      <c r="G422" s="4">
        <v>172.97662983193698</v>
      </c>
      <c r="H422" s="4">
        <v>164.85729497659247</v>
      </c>
      <c r="I422" s="4">
        <v>166.8036858380039</v>
      </c>
      <c r="J422" s="4">
        <v>167.40022740762859</v>
      </c>
      <c r="K422" s="4">
        <v>167.09429194659833</v>
      </c>
      <c r="L422" s="4">
        <v>174.30097836425895</v>
      </c>
      <c r="M422" s="4">
        <v>174.28576719678651</v>
      </c>
      <c r="N422" s="4">
        <v>169.10140263703494</v>
      </c>
      <c r="O422" s="4">
        <v>165.76848702542645</v>
      </c>
      <c r="P422" s="4">
        <v>164.48536128890044</v>
      </c>
      <c r="Q422" s="4">
        <v>161.27909185291389</v>
      </c>
      <c r="R422" s="4">
        <v>160.72992496067863</v>
      </c>
      <c r="S422" s="4">
        <v>162.05635952998844</v>
      </c>
      <c r="T422" s="4">
        <v>165.56254681925881</v>
      </c>
      <c r="U422" s="4">
        <v>169.65450895304255</v>
      </c>
      <c r="V422" s="4">
        <v>181.91285546135765</v>
      </c>
      <c r="W422" s="4">
        <v>198.76010660318184</v>
      </c>
      <c r="X422" s="4">
        <v>208.91018090535093</v>
      </c>
      <c r="Y422" s="4">
        <v>217.36749555593383</v>
      </c>
      <c r="Z422" s="4">
        <v>220.81441430018378</v>
      </c>
      <c r="AA422" s="4">
        <v>226.21808679060285</v>
      </c>
      <c r="AB422" s="4">
        <v>235.51315950797812</v>
      </c>
      <c r="AC422" s="4">
        <v>238.67273623478519</v>
      </c>
      <c r="AD422" s="4">
        <v>246.18936524138331</v>
      </c>
      <c r="AE422" s="4">
        <v>245.73178499021512</v>
      </c>
      <c r="AF422" s="4">
        <v>231.5651878914384</v>
      </c>
      <c r="AG422" s="4">
        <v>217.39131462458579</v>
      </c>
      <c r="AH422" s="4">
        <v>212.57590305838764</v>
      </c>
      <c r="AI422" s="4">
        <v>202.26842803464561</v>
      </c>
      <c r="AJ422" s="4">
        <v>194.96639220903958</v>
      </c>
      <c r="AK422" s="4">
        <v>198.39317952519221</v>
      </c>
    </row>
    <row r="423" spans="2:37">
      <c r="B423" t="s">
        <v>7</v>
      </c>
      <c r="C423" s="4">
        <v>942.44590389970745</v>
      </c>
      <c r="D423" s="4">
        <v>918.09032612843714</v>
      </c>
      <c r="E423" s="4">
        <v>901.90094591592629</v>
      </c>
      <c r="F423" s="4">
        <v>899.52355173746707</v>
      </c>
      <c r="G423" s="4">
        <v>850.50154331706926</v>
      </c>
      <c r="H423" s="4">
        <v>822.14243511968027</v>
      </c>
      <c r="I423" s="4">
        <v>821.60126015958815</v>
      </c>
      <c r="J423" s="4">
        <v>890.63676500172357</v>
      </c>
      <c r="K423" s="4">
        <v>896.53459577575461</v>
      </c>
      <c r="L423" s="4">
        <v>910.50949846969581</v>
      </c>
      <c r="M423" s="4">
        <v>925.6336716604643</v>
      </c>
      <c r="N423" s="4">
        <v>929.13791411779266</v>
      </c>
      <c r="O423" s="4">
        <v>902.76200036143257</v>
      </c>
      <c r="P423" s="4">
        <v>866.2087005833173</v>
      </c>
      <c r="Q423" s="4">
        <v>866.42752320863372</v>
      </c>
      <c r="R423" s="4">
        <v>874.04034682761437</v>
      </c>
      <c r="S423" s="4">
        <v>856.77248381402944</v>
      </c>
      <c r="T423" s="4">
        <v>847.306529046587</v>
      </c>
      <c r="U423" s="4">
        <v>871.17781136035023</v>
      </c>
      <c r="V423" s="4">
        <v>882.3056727562132</v>
      </c>
      <c r="W423" s="4">
        <v>906.44339345161472</v>
      </c>
      <c r="X423" s="4">
        <v>926.77425977598341</v>
      </c>
      <c r="Y423" s="4">
        <v>941.26205075518658</v>
      </c>
      <c r="Z423" s="4">
        <v>963.00393185321377</v>
      </c>
      <c r="AA423" s="4">
        <v>976.79747852049627</v>
      </c>
      <c r="AB423" s="4">
        <v>1003.4984658250172</v>
      </c>
      <c r="AC423" s="4">
        <v>1029.1795546958733</v>
      </c>
      <c r="AD423" s="4">
        <v>1065.6993933112331</v>
      </c>
      <c r="AE423" s="4">
        <v>1050.5308532504184</v>
      </c>
      <c r="AF423" s="4">
        <v>994.91175846287103</v>
      </c>
      <c r="AG423" s="4">
        <v>972.54272202969435</v>
      </c>
      <c r="AH423" s="4">
        <v>950.09551480110918</v>
      </c>
      <c r="AI423" s="4">
        <v>909.41771311037269</v>
      </c>
      <c r="AJ423" s="4">
        <v>864.69254465548283</v>
      </c>
      <c r="AK423" s="4">
        <v>867.43518765592501</v>
      </c>
    </row>
    <row r="424" spans="2:37">
      <c r="B424" t="s">
        <v>8</v>
      </c>
      <c r="C424" s="4">
        <v>507.34436920802329</v>
      </c>
      <c r="D424" s="4">
        <v>501.17636663718764</v>
      </c>
      <c r="E424" s="4">
        <v>503.39608504901116</v>
      </c>
      <c r="F424" s="4">
        <v>498.68342547252257</v>
      </c>
      <c r="G424" s="4">
        <v>471.7867078157027</v>
      </c>
      <c r="H424" s="4">
        <v>479.35213239002314</v>
      </c>
      <c r="I424" s="4">
        <v>489.79388174727524</v>
      </c>
      <c r="J424" s="4">
        <v>509.60115473318911</v>
      </c>
      <c r="K424" s="4">
        <v>520.82164981325241</v>
      </c>
      <c r="L424" s="4">
        <v>518.7758566684148</v>
      </c>
      <c r="M424" s="4">
        <v>552.55149544102176</v>
      </c>
      <c r="N424" s="4">
        <v>548.99930337692592</v>
      </c>
      <c r="O424" s="4">
        <v>562.10665803388235</v>
      </c>
      <c r="P424" s="4">
        <v>550.4788892967066</v>
      </c>
      <c r="Q424" s="4">
        <v>543.76237783118518</v>
      </c>
      <c r="R424" s="4">
        <v>547.27418628023554</v>
      </c>
      <c r="S424" s="4">
        <v>565.88342008431994</v>
      </c>
      <c r="T424" s="4">
        <v>566.16493648313906</v>
      </c>
      <c r="U424" s="4">
        <v>591.49343415526164</v>
      </c>
      <c r="V424" s="4">
        <v>610.79776674511197</v>
      </c>
      <c r="W424" s="4">
        <v>635.1310583826853</v>
      </c>
      <c r="X424" s="4">
        <v>656.89050512062931</v>
      </c>
      <c r="Y424" s="4">
        <v>678.82082361570201</v>
      </c>
      <c r="Z424" s="4">
        <v>697.61615052128434</v>
      </c>
      <c r="AA424" s="4">
        <v>717.92660998585188</v>
      </c>
      <c r="AB424" s="4">
        <v>734.17186530695028</v>
      </c>
      <c r="AC424" s="4">
        <v>765.93200548475477</v>
      </c>
      <c r="AD424" s="4">
        <v>800.29253319389363</v>
      </c>
      <c r="AE424" s="4">
        <v>794.46154609548194</v>
      </c>
      <c r="AF424" s="4">
        <v>735.66507303592107</v>
      </c>
      <c r="AG424" s="4">
        <v>714.51799700976949</v>
      </c>
      <c r="AH424" s="4">
        <v>685.30755867074754</v>
      </c>
      <c r="AI424" s="4">
        <v>651.57325567173802</v>
      </c>
      <c r="AJ424" s="4">
        <v>626.48252858715011</v>
      </c>
      <c r="AK424" s="4">
        <v>624.18372580702294</v>
      </c>
    </row>
    <row r="425" spans="2:37">
      <c r="B425" t="s">
        <v>9</v>
      </c>
      <c r="C425" s="4">
        <v>2093.1024976334847</v>
      </c>
      <c r="D425" s="4">
        <v>2000.666142163047</v>
      </c>
      <c r="E425" s="4">
        <v>1934.2798160300092</v>
      </c>
      <c r="F425" s="4">
        <v>1940.3210694675072</v>
      </c>
      <c r="G425" s="4">
        <v>1898.8416492802412</v>
      </c>
      <c r="H425" s="4">
        <v>1861.1088050060534</v>
      </c>
      <c r="I425" s="4">
        <v>1887.1387414098504</v>
      </c>
      <c r="J425" s="4">
        <v>1986.9440006814291</v>
      </c>
      <c r="K425" s="4">
        <v>2110.3429818659711</v>
      </c>
      <c r="L425" s="4">
        <v>2223.4198272518365</v>
      </c>
      <c r="M425" s="4">
        <v>2307.7686324408096</v>
      </c>
      <c r="N425" s="4">
        <v>2336.0693756299743</v>
      </c>
      <c r="O425" s="4">
        <v>2329.5293767493349</v>
      </c>
      <c r="P425" s="4">
        <v>2278.3569221762386</v>
      </c>
      <c r="Q425" s="4">
        <v>2307.1696171594422</v>
      </c>
      <c r="R425" s="4">
        <v>2393.874893842712</v>
      </c>
      <c r="S425" s="4">
        <v>2441.3953043606161</v>
      </c>
      <c r="T425" s="4">
        <v>2523.6368696596564</v>
      </c>
      <c r="U425" s="4">
        <v>2664.642936409653</v>
      </c>
      <c r="V425" s="4">
        <v>2764.7718407821217</v>
      </c>
      <c r="W425" s="4">
        <v>2880.4575718706037</v>
      </c>
      <c r="X425" s="4">
        <v>2956.9611012342666</v>
      </c>
      <c r="Y425" s="4">
        <v>3031.1936261548726</v>
      </c>
      <c r="Z425" s="4">
        <v>3122.2026160235482</v>
      </c>
      <c r="AA425" s="4">
        <v>3199.250204766211</v>
      </c>
      <c r="AB425" s="4">
        <v>3311.9855776775617</v>
      </c>
      <c r="AC425" s="4">
        <v>3424.8888363807978</v>
      </c>
      <c r="AD425" s="4">
        <v>3506.9847086953368</v>
      </c>
      <c r="AE425" s="4">
        <v>3515.509920960274</v>
      </c>
      <c r="AF425" s="4">
        <v>3331.0165674650411</v>
      </c>
      <c r="AG425" s="4">
        <v>3247.2923824835721</v>
      </c>
      <c r="AH425" s="4">
        <v>3161.4590798191825</v>
      </c>
      <c r="AI425" s="4">
        <v>2997.282577210728</v>
      </c>
      <c r="AJ425" s="4">
        <v>2881.8253717455987</v>
      </c>
      <c r="AK425" s="4">
        <v>2927.2219378136283</v>
      </c>
    </row>
    <row r="426" spans="2:37">
      <c r="B426" t="s">
        <v>10</v>
      </c>
      <c r="C426" s="4">
        <v>1094.6283148366811</v>
      </c>
      <c r="D426" s="4">
        <v>1068.7346241017804</v>
      </c>
      <c r="E426" s="4">
        <v>1031.6111629808136</v>
      </c>
      <c r="F426" s="4">
        <v>1043.3592336614886</v>
      </c>
      <c r="G426" s="4">
        <v>1023.9189503204973</v>
      </c>
      <c r="H426" s="4">
        <v>1027.1408129538952</v>
      </c>
      <c r="I426" s="4">
        <v>1096.5537341340803</v>
      </c>
      <c r="J426" s="4">
        <v>1149.1227505577367</v>
      </c>
      <c r="K426" s="4">
        <v>1205.1593291146264</v>
      </c>
      <c r="L426" s="4">
        <v>1234.9571605898518</v>
      </c>
      <c r="M426" s="4">
        <v>1302.8837761268635</v>
      </c>
      <c r="N426" s="4">
        <v>1323.7510160608017</v>
      </c>
      <c r="O426" s="4">
        <v>1288.4325226138899</v>
      </c>
      <c r="P426" s="4">
        <v>1219.1493045257394</v>
      </c>
      <c r="Q426" s="4">
        <v>1235.1897059432142</v>
      </c>
      <c r="R426" s="4">
        <v>1284.352520530027</v>
      </c>
      <c r="S426" s="4">
        <v>1309.4096430408802</v>
      </c>
      <c r="T426" s="4">
        <v>1393.2544227140525</v>
      </c>
      <c r="U426" s="4">
        <v>1477.6423832285122</v>
      </c>
      <c r="V426" s="4">
        <v>1529.3088159833096</v>
      </c>
      <c r="W426" s="4">
        <v>1631.2736609006988</v>
      </c>
      <c r="X426" s="4">
        <v>1687.1067517759191</v>
      </c>
      <c r="Y426" s="4">
        <v>1756.4596998243803</v>
      </c>
      <c r="Z426" s="4">
        <v>1802.0796110847848</v>
      </c>
      <c r="AA426" s="4">
        <v>1866.7675100378976</v>
      </c>
      <c r="AB426" s="4">
        <v>1930.0814703724886</v>
      </c>
      <c r="AC426" s="4">
        <v>2003.7532428175464</v>
      </c>
      <c r="AD426" s="4">
        <v>2048.7906842316015</v>
      </c>
      <c r="AE426" s="4">
        <v>2024.4292767404495</v>
      </c>
      <c r="AF426" s="4">
        <v>1830.9011354064917</v>
      </c>
      <c r="AG426" s="4">
        <v>1762.2389062219252</v>
      </c>
      <c r="AH426" s="4">
        <v>1708.4176831268285</v>
      </c>
      <c r="AI426" s="4">
        <v>1620.791697057361</v>
      </c>
      <c r="AJ426" s="4">
        <v>1560.8901842789974</v>
      </c>
      <c r="AK426" s="4">
        <v>1586.2390587037337</v>
      </c>
    </row>
    <row r="427" spans="2:37">
      <c r="B427" t="s">
        <v>11</v>
      </c>
      <c r="C427" s="4">
        <v>309.62880562445844</v>
      </c>
      <c r="D427" s="4">
        <v>306.13367543843071</v>
      </c>
      <c r="E427" s="4">
        <v>295.10239505357453</v>
      </c>
      <c r="F427" s="4">
        <v>293.24411157595688</v>
      </c>
      <c r="G427" s="4">
        <v>293.50630107510136</v>
      </c>
      <c r="H427" s="4">
        <v>292.13168394994489</v>
      </c>
      <c r="I427" s="4">
        <v>292.98802109400719</v>
      </c>
      <c r="J427" s="4">
        <v>306.49599729773792</v>
      </c>
      <c r="K427" s="4">
        <v>305.41338720195927</v>
      </c>
      <c r="L427" s="4">
        <v>316.88467627496527</v>
      </c>
      <c r="M427" s="4">
        <v>325.82953720411268</v>
      </c>
      <c r="N427" s="4">
        <v>309.43772115952879</v>
      </c>
      <c r="O427" s="4">
        <v>309.06846999552317</v>
      </c>
      <c r="P427" s="4">
        <v>297.66045241843676</v>
      </c>
      <c r="Q427" s="4">
        <v>292.83064054394606</v>
      </c>
      <c r="R427" s="4">
        <v>291.75683104259366</v>
      </c>
      <c r="S427" s="4">
        <v>286.66561714858409</v>
      </c>
      <c r="T427" s="4">
        <v>277.47109298865911</v>
      </c>
      <c r="U427" s="4">
        <v>288.10946988900633</v>
      </c>
      <c r="V427" s="4">
        <v>307.78004646963075</v>
      </c>
      <c r="W427" s="4">
        <v>322.61156405091629</v>
      </c>
      <c r="X427" s="4">
        <v>326.63531321324439</v>
      </c>
      <c r="Y427" s="4">
        <v>338.53548022411076</v>
      </c>
      <c r="Z427" s="4">
        <v>346.11547875956393</v>
      </c>
      <c r="AA427" s="4">
        <v>351.42675498758035</v>
      </c>
      <c r="AB427" s="4">
        <v>365.71429151274401</v>
      </c>
      <c r="AC427" s="4">
        <v>374.06020903275311</v>
      </c>
      <c r="AD427" s="4">
        <v>381.32777862907926</v>
      </c>
      <c r="AE427" s="4">
        <v>382.76467435234821</v>
      </c>
      <c r="AF427" s="4">
        <v>359.16312929702292</v>
      </c>
      <c r="AG427" s="4">
        <v>351.95219742645656</v>
      </c>
      <c r="AH427" s="4">
        <v>337.06695278216705</v>
      </c>
      <c r="AI427" s="4">
        <v>318.7316983673947</v>
      </c>
      <c r="AJ427" s="4">
        <v>310.11854434888789</v>
      </c>
      <c r="AK427" s="4">
        <v>315.53563063275385</v>
      </c>
    </row>
    <row r="428" spans="2:37">
      <c r="B428" t="s">
        <v>12</v>
      </c>
      <c r="C428" s="4">
        <v>1198.49593038376</v>
      </c>
      <c r="D428" s="4">
        <v>1146.9901543933627</v>
      </c>
      <c r="E428" s="4">
        <v>1144.2923442874528</v>
      </c>
      <c r="F428" s="4">
        <v>1125.6818526464715</v>
      </c>
      <c r="G428" s="4">
        <v>1081.2549394114862</v>
      </c>
      <c r="H428" s="4">
        <v>1072.335171453245</v>
      </c>
      <c r="I428" s="4">
        <v>1020.0515449035121</v>
      </c>
      <c r="J428" s="4">
        <v>1089.3069252894584</v>
      </c>
      <c r="K428" s="4">
        <v>1097.9085150059414</v>
      </c>
      <c r="L428" s="4">
        <v>1097.5636015917062</v>
      </c>
      <c r="M428" s="4">
        <v>1095.344430211929</v>
      </c>
      <c r="N428" s="4">
        <v>1068.9501998494077</v>
      </c>
      <c r="O428" s="4">
        <v>1026.454971728841</v>
      </c>
      <c r="P428" s="4">
        <v>991.67843009523244</v>
      </c>
      <c r="Q428" s="4">
        <v>979.71915280108192</v>
      </c>
      <c r="R428" s="4">
        <v>949.91277773910451</v>
      </c>
      <c r="S428" s="4">
        <v>920.86826214325458</v>
      </c>
      <c r="T428" s="4">
        <v>916.84013681543433</v>
      </c>
      <c r="U428" s="4">
        <v>917.5490533204154</v>
      </c>
      <c r="V428" s="4">
        <v>931.05658312365051</v>
      </c>
      <c r="W428" s="4">
        <v>952.25507445264418</v>
      </c>
      <c r="X428" s="4">
        <v>982.29825506866587</v>
      </c>
      <c r="Y428" s="4">
        <v>998.90523429404175</v>
      </c>
      <c r="Z428" s="4">
        <v>1021.4444943414587</v>
      </c>
      <c r="AA428" s="4">
        <v>1042.2754806788744</v>
      </c>
      <c r="AB428" s="4">
        <v>1079.2753683171011</v>
      </c>
      <c r="AC428" s="4">
        <v>1122.126838889664</v>
      </c>
      <c r="AD428" s="4">
        <v>1173.8410197477765</v>
      </c>
      <c r="AE428" s="4">
        <v>1172.1666785921366</v>
      </c>
      <c r="AF428" s="4">
        <v>1108.7562677330429</v>
      </c>
      <c r="AG428" s="4">
        <v>1078.7496817581364</v>
      </c>
      <c r="AH428" s="4">
        <v>1040.6154210278121</v>
      </c>
      <c r="AI428" s="4">
        <v>990.18214338497785</v>
      </c>
      <c r="AJ428" s="4">
        <v>951.52377787937019</v>
      </c>
      <c r="AK428" s="4">
        <v>949.26287733858385</v>
      </c>
    </row>
    <row r="429" spans="2:37">
      <c r="B429" t="s">
        <v>13</v>
      </c>
      <c r="C429" s="4">
        <v>1470.1081052481454</v>
      </c>
      <c r="D429" s="4">
        <v>1421.0916871901336</v>
      </c>
      <c r="E429" s="4">
        <v>1501.1270127311063</v>
      </c>
      <c r="F429" s="4">
        <v>1488.8497653070417</v>
      </c>
      <c r="G429" s="4">
        <v>1447.7366740010757</v>
      </c>
      <c r="H429" s="4">
        <v>1454.9419281394808</v>
      </c>
      <c r="I429" s="4">
        <v>1551.0123595463851</v>
      </c>
      <c r="J429" s="4">
        <v>1592.5161721404618</v>
      </c>
      <c r="K429" s="4">
        <v>1686.0927638965682</v>
      </c>
      <c r="L429" s="4">
        <v>1783.6098560224891</v>
      </c>
      <c r="M429" s="4">
        <v>1878.1589466633702</v>
      </c>
      <c r="N429" s="4">
        <v>1946.197722072134</v>
      </c>
      <c r="O429" s="4">
        <v>1977.9260106913148</v>
      </c>
      <c r="P429" s="4">
        <v>1973.3318575825188</v>
      </c>
      <c r="Q429" s="4">
        <v>1943.2503329063702</v>
      </c>
      <c r="R429" s="4">
        <v>1979.6267198130281</v>
      </c>
      <c r="S429" s="4">
        <v>1996.3777018913793</v>
      </c>
      <c r="T429" s="4">
        <v>2105.7845943533639</v>
      </c>
      <c r="U429" s="4">
        <v>2184.805390374961</v>
      </c>
      <c r="V429" s="4">
        <v>2340.1120611495353</v>
      </c>
      <c r="W429" s="4">
        <v>2473.0415689054644</v>
      </c>
      <c r="X429" s="4">
        <v>2576.7332693930789</v>
      </c>
      <c r="Y429" s="4">
        <v>2697.096994454479</v>
      </c>
      <c r="Z429" s="4">
        <v>2769.06546098012</v>
      </c>
      <c r="AA429" s="4">
        <v>2858.0590617559533</v>
      </c>
      <c r="AB429" s="4">
        <v>2961.8679659725135</v>
      </c>
      <c r="AC429" s="4">
        <v>3060.8020389223575</v>
      </c>
      <c r="AD429" s="4">
        <v>3172.7579224801771</v>
      </c>
      <c r="AE429" s="4">
        <v>3190.3085931958503</v>
      </c>
      <c r="AF429" s="4">
        <v>3051.6189943438571</v>
      </c>
      <c r="AG429" s="4">
        <v>2974.9135666373945</v>
      </c>
      <c r="AH429" s="4">
        <v>2914.8267221778897</v>
      </c>
      <c r="AI429" s="4">
        <v>2785.0633062682523</v>
      </c>
      <c r="AJ429" s="4">
        <v>2699.9762970485276</v>
      </c>
      <c r="AK429" s="4">
        <v>2717.5400288169953</v>
      </c>
    </row>
    <row r="430" spans="2:37">
      <c r="B430" t="s">
        <v>14</v>
      </c>
      <c r="C430" s="4">
        <v>263.45089733136052</v>
      </c>
      <c r="D430" s="4">
        <v>264.13089169050596</v>
      </c>
      <c r="E430" s="4">
        <v>253.38532038472212</v>
      </c>
      <c r="F430" s="4">
        <v>271.48311899848505</v>
      </c>
      <c r="G430" s="4">
        <v>275.7841753291309</v>
      </c>
      <c r="H430" s="4">
        <v>255.31718799149294</v>
      </c>
      <c r="I430" s="4">
        <v>258.94056808031826</v>
      </c>
      <c r="J430" s="4">
        <v>275.19690820201606</v>
      </c>
      <c r="K430" s="4">
        <v>303.4730285666501</v>
      </c>
      <c r="L430" s="4">
        <v>319.16962796100654</v>
      </c>
      <c r="M430" s="4">
        <v>333.95009174072999</v>
      </c>
      <c r="N430" s="4">
        <v>331.9816003051418</v>
      </c>
      <c r="O430" s="4">
        <v>324.79227245753009</v>
      </c>
      <c r="P430" s="4">
        <v>315.92924813371042</v>
      </c>
      <c r="Q430" s="4">
        <v>323.35316853139568</v>
      </c>
      <c r="R430" s="4">
        <v>323.17036275084894</v>
      </c>
      <c r="S430" s="4">
        <v>327.33066255678642</v>
      </c>
      <c r="T430" s="4">
        <v>353.28815971843937</v>
      </c>
      <c r="U430" s="4">
        <v>375.1803271430955</v>
      </c>
      <c r="V430" s="4">
        <v>403.39940139318145</v>
      </c>
      <c r="W430" s="4">
        <v>435.78594063666776</v>
      </c>
      <c r="X430" s="4">
        <v>459.14965188066003</v>
      </c>
      <c r="Y430" s="4">
        <v>484.84501077835159</v>
      </c>
      <c r="Z430" s="4">
        <v>503.88734038658032</v>
      </c>
      <c r="AA430" s="4">
        <v>523.02544055096303</v>
      </c>
      <c r="AB430" s="4">
        <v>551.70134522678461</v>
      </c>
      <c r="AC430" s="4">
        <v>578.38434312759262</v>
      </c>
      <c r="AD430" s="4">
        <v>603.05219284269197</v>
      </c>
      <c r="AE430" s="4">
        <v>599.87835814843277</v>
      </c>
      <c r="AF430" s="4">
        <v>558.28540929375288</v>
      </c>
      <c r="AG430" s="4">
        <v>547.16758413681271</v>
      </c>
      <c r="AH430" s="4">
        <v>527.7899771573309</v>
      </c>
      <c r="AI430" s="4">
        <v>504.03214857916544</v>
      </c>
      <c r="AJ430" s="4">
        <v>494.01779840818608</v>
      </c>
      <c r="AK430" s="4">
        <v>504.84690119184341</v>
      </c>
    </row>
    <row r="431" spans="2:37">
      <c r="B431" t="s">
        <v>15</v>
      </c>
      <c r="C431" s="4">
        <v>176.63229805374385</v>
      </c>
      <c r="D431" s="4">
        <v>172.24511404355087</v>
      </c>
      <c r="E431" s="4">
        <v>174.92803946511589</v>
      </c>
      <c r="F431" s="4">
        <v>170.9151920726074</v>
      </c>
      <c r="G431" s="4">
        <v>167.40918078553085</v>
      </c>
      <c r="H431" s="4">
        <v>163.64270658548799</v>
      </c>
      <c r="I431" s="4">
        <v>175.67576247357508</v>
      </c>
      <c r="J431" s="4">
        <v>183.12310095691973</v>
      </c>
      <c r="K431" s="4">
        <v>193.32187108307085</v>
      </c>
      <c r="L431" s="4">
        <v>205.42195085511014</v>
      </c>
      <c r="M431" s="4">
        <v>206.26458893875929</v>
      </c>
      <c r="N431" s="4">
        <v>210.75835897125287</v>
      </c>
      <c r="O431" s="4">
        <v>200.76941517543324</v>
      </c>
      <c r="P431" s="4">
        <v>194.92804538056569</v>
      </c>
      <c r="Q431" s="4">
        <v>195.70089771879262</v>
      </c>
      <c r="R431" s="4">
        <v>204.99563655016294</v>
      </c>
      <c r="S431" s="4">
        <v>213.93582206741056</v>
      </c>
      <c r="T431" s="4">
        <v>217.93384847878158</v>
      </c>
      <c r="U431" s="4">
        <v>233.19571108572339</v>
      </c>
      <c r="V431" s="4">
        <v>238.61411605913034</v>
      </c>
      <c r="W431" s="4">
        <v>253.35627670976373</v>
      </c>
      <c r="X431" s="4">
        <v>260.31306056735326</v>
      </c>
      <c r="Y431" s="4">
        <v>266.09717931383045</v>
      </c>
      <c r="Z431" s="4">
        <v>271.13500540656071</v>
      </c>
      <c r="AA431" s="4">
        <v>273.52833917395839</v>
      </c>
      <c r="AB431" s="4">
        <v>284.44300697285428</v>
      </c>
      <c r="AC431" s="4">
        <v>291.41576164764143</v>
      </c>
      <c r="AD431" s="4">
        <v>302.83452443666232</v>
      </c>
      <c r="AE431" s="4">
        <v>302.97660889637461</v>
      </c>
      <c r="AF431" s="4">
        <v>285.13732334932502</v>
      </c>
      <c r="AG431" s="4">
        <v>278.34837275647055</v>
      </c>
      <c r="AH431" s="4">
        <v>273.11329545067969</v>
      </c>
      <c r="AI431" s="4">
        <v>259.54354335271813</v>
      </c>
      <c r="AJ431" s="4">
        <v>250.64478093152502</v>
      </c>
      <c r="AK431" s="4">
        <v>255.60194168624525</v>
      </c>
    </row>
    <row r="432" spans="2:37">
      <c r="B432" t="s">
        <v>16</v>
      </c>
      <c r="C432" s="4">
        <v>715.32006687519174</v>
      </c>
      <c r="D432" s="4">
        <v>700.46906659447075</v>
      </c>
      <c r="E432" s="4">
        <v>701.19154716693151</v>
      </c>
      <c r="F432" s="4">
        <v>691.35911594221477</v>
      </c>
      <c r="G432" s="4">
        <v>666.53086870996299</v>
      </c>
      <c r="H432" s="4">
        <v>653.31219466330617</v>
      </c>
      <c r="I432" s="4">
        <v>668.607938428681</v>
      </c>
      <c r="J432" s="4">
        <v>652.79124209835186</v>
      </c>
      <c r="K432" s="4">
        <v>679.93855520237616</v>
      </c>
      <c r="L432" s="4">
        <v>715.33623725396797</v>
      </c>
      <c r="M432" s="4">
        <v>740.88756288653985</v>
      </c>
      <c r="N432" s="4">
        <v>758.78408037378676</v>
      </c>
      <c r="O432" s="4">
        <v>732.94396764150611</v>
      </c>
      <c r="P432" s="4">
        <v>699.7299515991516</v>
      </c>
      <c r="Q432" s="4">
        <v>700.13099272046372</v>
      </c>
      <c r="R432" s="4">
        <v>725.31836662219746</v>
      </c>
      <c r="S432" s="4">
        <v>732.06236844857051</v>
      </c>
      <c r="T432" s="4">
        <v>766.34844051849893</v>
      </c>
      <c r="U432" s="4">
        <v>800.28875751217515</v>
      </c>
      <c r="V432" s="4">
        <v>823.1875627202304</v>
      </c>
      <c r="W432" s="4">
        <v>853.77719691663538</v>
      </c>
      <c r="X432" s="4">
        <v>885.45242099139682</v>
      </c>
      <c r="Y432" s="4">
        <v>901.59477047777557</v>
      </c>
      <c r="Z432" s="4">
        <v>921.85314777364954</v>
      </c>
      <c r="AA432" s="4">
        <v>925.32865117888332</v>
      </c>
      <c r="AB432" s="4">
        <v>949.69243990297673</v>
      </c>
      <c r="AC432" s="4">
        <v>972.92070609533721</v>
      </c>
      <c r="AD432" s="4">
        <v>1002.6734349907867</v>
      </c>
      <c r="AE432" s="4">
        <v>1013.7492366949401</v>
      </c>
      <c r="AF432" s="4">
        <v>965.86556740518472</v>
      </c>
      <c r="AG432" s="4">
        <v>950.95472180457784</v>
      </c>
      <c r="AH432" s="4">
        <v>930.299413734773</v>
      </c>
      <c r="AI432" s="4">
        <v>896.64256182880115</v>
      </c>
      <c r="AJ432" s="4">
        <v>863.72882731031234</v>
      </c>
      <c r="AK432" s="4">
        <v>870.89953048700272</v>
      </c>
    </row>
    <row r="433" spans="2:37">
      <c r="B433" t="s">
        <v>17</v>
      </c>
      <c r="C433" s="4">
        <v>92.683510675383502</v>
      </c>
      <c r="D433" s="4">
        <v>86.557182445707937</v>
      </c>
      <c r="E433" s="4">
        <v>92.494954615028647</v>
      </c>
      <c r="F433" s="4">
        <v>88.901428188403344</v>
      </c>
      <c r="G433" s="4">
        <v>88.87513025191339</v>
      </c>
      <c r="H433" s="4">
        <v>94.300094975590284</v>
      </c>
      <c r="I433" s="4">
        <v>94.913380575792573</v>
      </c>
      <c r="J433" s="4">
        <v>94.554132053918522</v>
      </c>
      <c r="K433" s="4">
        <v>99.133040079381587</v>
      </c>
      <c r="L433" s="4">
        <v>107.34923500238914</v>
      </c>
      <c r="M433" s="4">
        <v>106.45021201542008</v>
      </c>
      <c r="N433" s="4">
        <v>109.04081729941731</v>
      </c>
      <c r="O433" s="4">
        <v>110.09257488880114</v>
      </c>
      <c r="P433" s="4">
        <v>107.03789122972415</v>
      </c>
      <c r="Q433" s="4">
        <v>105.75603920033932</v>
      </c>
      <c r="R433" s="4">
        <v>104.7585053324256</v>
      </c>
      <c r="S433" s="4">
        <v>105.44435998005524</v>
      </c>
      <c r="T433" s="4">
        <v>106.26606432044966</v>
      </c>
      <c r="U433" s="4">
        <v>106.97529014312768</v>
      </c>
      <c r="V433" s="4">
        <v>112.71431543822469</v>
      </c>
      <c r="W433" s="4">
        <v>119.42606393581363</v>
      </c>
      <c r="X433" s="4">
        <v>123.27628497015932</v>
      </c>
      <c r="Y433" s="4">
        <v>126.63718808518573</v>
      </c>
      <c r="Z433" s="4">
        <v>130.15463035195472</v>
      </c>
      <c r="AA433" s="4">
        <v>133.36933828090142</v>
      </c>
      <c r="AB433" s="4">
        <v>137.20272342157287</v>
      </c>
      <c r="AC433" s="4">
        <v>140.11568062113102</v>
      </c>
      <c r="AD433" s="4">
        <v>142.21173572981715</v>
      </c>
      <c r="AE433" s="4">
        <v>141.30725221354263</v>
      </c>
      <c r="AF433" s="4">
        <v>129.4969290798708</v>
      </c>
      <c r="AG433" s="4">
        <v>129.45349737318693</v>
      </c>
      <c r="AH433" s="4">
        <v>127.50697153591287</v>
      </c>
      <c r="AI433" s="4">
        <v>121.37672379379023</v>
      </c>
      <c r="AJ433" s="4">
        <v>116.52922075113662</v>
      </c>
      <c r="AK433" s="4">
        <v>119.21868543853907</v>
      </c>
    </row>
    <row r="434" spans="2:37">
      <c r="B434" t="s">
        <v>47</v>
      </c>
      <c r="C434" s="4">
        <v>30.252745356763782</v>
      </c>
      <c r="D434" s="4">
        <v>30.102409600578312</v>
      </c>
      <c r="E434" s="4">
        <v>30.797336638015466</v>
      </c>
      <c r="F434" s="4">
        <v>30.212562110085329</v>
      </c>
      <c r="G434" s="4">
        <v>30.591468423449182</v>
      </c>
      <c r="H434" s="4">
        <v>29.092205709172386</v>
      </c>
      <c r="I434" s="4">
        <v>29.452781460138468</v>
      </c>
      <c r="J434" s="4">
        <v>31.641792246626739</v>
      </c>
      <c r="K434" s="4">
        <v>36.597495581867484</v>
      </c>
      <c r="L434" s="4">
        <v>37.701096471323844</v>
      </c>
      <c r="M434" s="4">
        <v>36.511933948386094</v>
      </c>
      <c r="N434" s="4">
        <v>35.122616322387174</v>
      </c>
      <c r="O434" s="4">
        <v>34.563777243759304</v>
      </c>
      <c r="P434" s="4">
        <v>35.315654042701119</v>
      </c>
      <c r="Q434" s="4">
        <v>37.825070038622165</v>
      </c>
      <c r="R434" s="4">
        <v>39.115395808730881</v>
      </c>
      <c r="S434" s="4">
        <v>36.3134219744069</v>
      </c>
      <c r="T434" s="4">
        <v>37.711905339800076</v>
      </c>
      <c r="U434" s="4">
        <v>38.213636681548131</v>
      </c>
      <c r="V434" s="4">
        <v>40.311521266110866</v>
      </c>
      <c r="W434" s="4">
        <v>43.255922705346109</v>
      </c>
      <c r="X434" s="4">
        <v>44.56340917563783</v>
      </c>
      <c r="Y434" s="4">
        <v>44.006839728964344</v>
      </c>
      <c r="Z434" s="4">
        <v>45.168998274499032</v>
      </c>
      <c r="AA434" s="4">
        <v>46.239854496333393</v>
      </c>
      <c r="AB434" s="4">
        <v>48.414578001296235</v>
      </c>
      <c r="AC434" s="4">
        <v>50.638313426691766</v>
      </c>
      <c r="AD434" s="4">
        <v>51.87627386926637</v>
      </c>
      <c r="AE434" s="4">
        <v>52.385285191424707</v>
      </c>
      <c r="AF434" s="4">
        <v>52.458431937778172</v>
      </c>
      <c r="AG434" s="4">
        <v>51.135877902635869</v>
      </c>
      <c r="AH434" s="4">
        <v>51.419924838448004</v>
      </c>
      <c r="AI434" s="4">
        <v>49.851500519275838</v>
      </c>
      <c r="AJ434" s="4">
        <v>49.548558434471836</v>
      </c>
      <c r="AK434" s="4">
        <v>51.027218267242709</v>
      </c>
    </row>
    <row r="435" spans="2:37">
      <c r="B435" t="s">
        <v>48</v>
      </c>
      <c r="C435" s="4">
        <v>4.450422325243113</v>
      </c>
      <c r="D435" s="4">
        <v>5.2345142939365426</v>
      </c>
      <c r="E435" s="4">
        <v>4.9231863615753779</v>
      </c>
      <c r="F435" s="4">
        <v>5.2147372602423214</v>
      </c>
      <c r="G435" s="4">
        <v>5.1484749394598355</v>
      </c>
      <c r="H435" s="4">
        <v>6.075055651629456</v>
      </c>
      <c r="I435" s="4">
        <v>6.3671320064935637</v>
      </c>
      <c r="J435" s="4">
        <v>6.1405747895295777</v>
      </c>
      <c r="K435" s="4">
        <v>6.7047380970260821</v>
      </c>
      <c r="L435" s="4">
        <v>6.6749461283130085</v>
      </c>
      <c r="M435" s="4">
        <v>6.5421837357932668</v>
      </c>
      <c r="N435" s="4">
        <v>6.5968982231848203</v>
      </c>
      <c r="O435" s="4">
        <v>6.5794348818902195</v>
      </c>
      <c r="P435" s="4">
        <v>6.8212606908231717</v>
      </c>
      <c r="Q435" s="4">
        <v>6.9764829933475596</v>
      </c>
      <c r="R435" s="4">
        <v>7.2072064787044905</v>
      </c>
      <c r="S435" s="4">
        <v>7.1265812618432776</v>
      </c>
      <c r="T435" s="4">
        <v>7.0513936765877734</v>
      </c>
      <c r="U435" s="4">
        <v>6.7335887712779847</v>
      </c>
      <c r="V435" s="4">
        <v>6.5106810078768511</v>
      </c>
      <c r="W435" s="4">
        <v>6.9023816364018566</v>
      </c>
      <c r="X435" s="4">
        <v>7.2296097873896663</v>
      </c>
      <c r="Y435" s="4">
        <v>7.9266614678793745</v>
      </c>
      <c r="Z435" s="4">
        <v>8.265445005434751</v>
      </c>
      <c r="AA435" s="4">
        <v>8.2924302275389792</v>
      </c>
      <c r="AB435" s="4">
        <v>8.4990345358123456</v>
      </c>
      <c r="AC435" s="4">
        <v>8.7726216897302809</v>
      </c>
      <c r="AD435" s="4">
        <v>8.3987281647815504</v>
      </c>
      <c r="AE435" s="4">
        <v>9.3110500090406489</v>
      </c>
      <c r="AF435" s="4">
        <v>9.4499267337958717</v>
      </c>
      <c r="AG435" s="4">
        <v>9.9282087857781143</v>
      </c>
      <c r="AH435" s="4">
        <v>11.455260425691533</v>
      </c>
      <c r="AI435" s="4">
        <v>11.60917315674812</v>
      </c>
      <c r="AJ435" s="4">
        <v>11.391166916430073</v>
      </c>
      <c r="AK435" s="4">
        <v>11.558968814190951</v>
      </c>
    </row>
    <row r="436" spans="2:37">
      <c r="B436" t="s">
        <v>49</v>
      </c>
      <c r="C436" s="4">
        <v>12313.786152736398</v>
      </c>
      <c r="D436" s="4">
        <v>11972.344473381345</v>
      </c>
      <c r="E436" s="4">
        <v>11877.400358424977</v>
      </c>
      <c r="F436" s="4">
        <v>11833.798133101061</v>
      </c>
      <c r="G436" s="4">
        <v>11484.852976926088</v>
      </c>
      <c r="H436" s="4">
        <v>11350.730646602946</v>
      </c>
      <c r="I436" s="4">
        <v>11584.353407660834</v>
      </c>
      <c r="J436" s="4">
        <v>12092.828048707466</v>
      </c>
      <c r="K436" s="4">
        <v>12544.463446845539</v>
      </c>
      <c r="L436" s="4">
        <v>12994.678706951954</v>
      </c>
      <c r="M436" s="4">
        <v>13461.396166012566</v>
      </c>
      <c r="N436" s="4">
        <v>13592.622110172764</v>
      </c>
      <c r="O436" s="4">
        <v>13436.167426321708</v>
      </c>
      <c r="P436" s="4">
        <v>13058.35127300048</v>
      </c>
      <c r="Q436" s="4">
        <v>13032.692452531808</v>
      </c>
      <c r="R436" s="4">
        <v>13271.559216668702</v>
      </c>
      <c r="S436" s="4">
        <v>13378.656425250943</v>
      </c>
      <c r="T436" s="4">
        <v>13887.613825172126</v>
      </c>
      <c r="U436" s="4">
        <v>14509.721362159768</v>
      </c>
      <c r="V436" s="4">
        <v>15182.846818732523</v>
      </c>
      <c r="W436" s="4">
        <v>15957.944832544486</v>
      </c>
      <c r="X436" s="4">
        <v>16511.514181518796</v>
      </c>
      <c r="Y436" s="4">
        <v>16973.900672020991</v>
      </c>
      <c r="Z436" s="4">
        <v>17468.749204126503</v>
      </c>
      <c r="AA436" s="4">
        <v>17938.070131417338</v>
      </c>
      <c r="AB436" s="4">
        <v>18604.170309340876</v>
      </c>
      <c r="AC436" s="4">
        <v>19261.32726161131</v>
      </c>
      <c r="AD436" s="4">
        <v>19893.474378550054</v>
      </c>
      <c r="AE436" s="4">
        <v>19863.669847730973</v>
      </c>
      <c r="AF436" s="4">
        <v>18663.739117817757</v>
      </c>
      <c r="AG436" s="4">
        <v>18148.562030601592</v>
      </c>
      <c r="AH436" s="4">
        <v>17647.661666448661</v>
      </c>
      <c r="AI436" s="4">
        <v>16782.974560604653</v>
      </c>
      <c r="AJ436" s="4">
        <v>16189.627110454374</v>
      </c>
      <c r="AK436" s="4">
        <v>16364.491101102825</v>
      </c>
    </row>
    <row r="438" spans="2:37">
      <c r="B438" s="8" t="s">
        <v>308</v>
      </c>
    </row>
    <row r="439" spans="2:37">
      <c r="B439" t="s">
        <v>309</v>
      </c>
    </row>
    <row r="440" spans="2:37">
      <c r="B440" t="s">
        <v>297</v>
      </c>
    </row>
    <row r="442" spans="2:37">
      <c r="C442" s="3">
        <v>1980</v>
      </c>
      <c r="D442" s="3">
        <v>1981</v>
      </c>
      <c r="E442" s="3">
        <v>1982</v>
      </c>
      <c r="F442" s="3">
        <v>1983</v>
      </c>
      <c r="G442" s="3">
        <v>1984</v>
      </c>
      <c r="H442" s="3">
        <v>1985</v>
      </c>
      <c r="I442" s="3">
        <v>1986</v>
      </c>
      <c r="J442" s="3">
        <v>1987</v>
      </c>
      <c r="K442" s="3">
        <v>1988</v>
      </c>
      <c r="L442" s="3">
        <v>1989</v>
      </c>
      <c r="M442" s="3">
        <v>1990</v>
      </c>
      <c r="N442" s="3">
        <v>1991</v>
      </c>
      <c r="O442" s="3">
        <v>1992</v>
      </c>
      <c r="P442" s="3">
        <v>1993</v>
      </c>
      <c r="Q442" s="3">
        <v>1994</v>
      </c>
      <c r="R442" s="3">
        <v>1995</v>
      </c>
      <c r="S442" s="3" t="s">
        <v>42</v>
      </c>
      <c r="T442" s="3" t="s">
        <v>43</v>
      </c>
      <c r="U442" s="3" t="s">
        <v>44</v>
      </c>
      <c r="V442" s="3" t="s">
        <v>45</v>
      </c>
      <c r="W442" s="3" t="s">
        <v>46</v>
      </c>
      <c r="X442" s="3">
        <v>2001</v>
      </c>
      <c r="Y442" s="3">
        <v>2002</v>
      </c>
      <c r="Z442" s="3">
        <v>2003</v>
      </c>
      <c r="AA442" s="3">
        <v>2004</v>
      </c>
      <c r="AB442" s="9">
        <v>2005</v>
      </c>
      <c r="AC442" s="9">
        <v>2006</v>
      </c>
      <c r="AD442" s="9">
        <v>2007</v>
      </c>
      <c r="AE442" s="9">
        <v>2008</v>
      </c>
      <c r="AF442" s="9">
        <v>2009</v>
      </c>
      <c r="AG442" s="9">
        <v>2010</v>
      </c>
      <c r="AH442" s="9">
        <v>2011</v>
      </c>
      <c r="AI442" s="9">
        <v>2012</v>
      </c>
      <c r="AJ442" s="9">
        <v>2013</v>
      </c>
      <c r="AK442" s="9">
        <v>2014</v>
      </c>
    </row>
    <row r="443" spans="2:37">
      <c r="B443" t="s">
        <v>1</v>
      </c>
      <c r="C443" s="4">
        <v>1345.6809942077186</v>
      </c>
      <c r="D443" s="4">
        <v>1342.6580597250129</v>
      </c>
      <c r="E443" s="4">
        <v>1329.6269970938251</v>
      </c>
      <c r="F443" s="4">
        <v>1306.8715467248983</v>
      </c>
      <c r="G443" s="4">
        <v>1252.5848355776288</v>
      </c>
      <c r="H443" s="4">
        <v>1261.1469927459168</v>
      </c>
      <c r="I443" s="4">
        <v>1288.4989854485257</v>
      </c>
      <c r="J443" s="4">
        <v>1389.0148160852955</v>
      </c>
      <c r="K443" s="4">
        <v>1433.8637223510996</v>
      </c>
      <c r="L443" s="4">
        <v>1521.9096941972803</v>
      </c>
      <c r="M443" s="4">
        <v>1596.1751696544675</v>
      </c>
      <c r="N443" s="4">
        <v>1613.9052121499849</v>
      </c>
      <c r="O443" s="4">
        <v>1554.6284725144114</v>
      </c>
      <c r="P443" s="4">
        <v>1465.894588923456</v>
      </c>
      <c r="Q443" s="4">
        <v>1456.7878016739869</v>
      </c>
      <c r="R443" s="4">
        <v>1501.3551466742908</v>
      </c>
      <c r="S443" s="4">
        <v>1566.218044377596</v>
      </c>
      <c r="T443" s="4">
        <v>1618.0968530933094</v>
      </c>
      <c r="U443" s="4">
        <v>1699.2648190446571</v>
      </c>
      <c r="V443" s="4">
        <v>1795.4189750853745</v>
      </c>
      <c r="W443" s="4">
        <v>1901.4106054927699</v>
      </c>
      <c r="X443" s="4">
        <v>1987.0325749582739</v>
      </c>
      <c r="Y443" s="4">
        <v>2049.6735813087348</v>
      </c>
      <c r="Z443" s="4">
        <v>2155.6134557860191</v>
      </c>
      <c r="AA443" s="4">
        <v>2231.8907363979715</v>
      </c>
      <c r="AB443" s="4">
        <v>2351.7707548314843</v>
      </c>
      <c r="AC443" s="4">
        <v>2464.9600863284336</v>
      </c>
      <c r="AD443" s="4">
        <v>2558.4271910082221</v>
      </c>
      <c r="AE443" s="4">
        <v>2539.0683649801067</v>
      </c>
      <c r="AF443" s="4">
        <v>2380.9316569890807</v>
      </c>
      <c r="AG443" s="4">
        <v>2305.8178228491197</v>
      </c>
      <c r="AH443" s="4">
        <v>2237.9045811488645</v>
      </c>
      <c r="AI443" s="4">
        <v>2079.4103731970022</v>
      </c>
      <c r="AJ443" s="4">
        <v>1989.9619021527758</v>
      </c>
      <c r="AK443" s="4">
        <v>2024.3685983190937</v>
      </c>
    </row>
    <row r="444" spans="2:37">
      <c r="B444" t="s">
        <v>2</v>
      </c>
      <c r="C444" s="4">
        <v>310.51933178865931</v>
      </c>
      <c r="D444" s="4">
        <v>296.56123485332699</v>
      </c>
      <c r="E444" s="4">
        <v>303.02173777750102</v>
      </c>
      <c r="F444" s="4">
        <v>300.09438434029266</v>
      </c>
      <c r="G444" s="4">
        <v>283.43154349933963</v>
      </c>
      <c r="H444" s="4">
        <v>277.63997652447523</v>
      </c>
      <c r="I444" s="4">
        <v>285.96511644239416</v>
      </c>
      <c r="J444" s="4">
        <v>301.07523774502914</v>
      </c>
      <c r="K444" s="4">
        <v>314.37047098078375</v>
      </c>
      <c r="L444" s="4">
        <v>331.33403612047925</v>
      </c>
      <c r="M444" s="4">
        <v>345.20711801679948</v>
      </c>
      <c r="N444" s="4">
        <v>347.70659405529364</v>
      </c>
      <c r="O444" s="4">
        <v>335.68271447526871</v>
      </c>
      <c r="P444" s="4">
        <v>334.69445005264578</v>
      </c>
      <c r="Q444" s="4">
        <v>333.4320016852472</v>
      </c>
      <c r="R444" s="4">
        <v>336.18735843252341</v>
      </c>
      <c r="S444" s="4">
        <v>344.91509009813933</v>
      </c>
      <c r="T444" s="4">
        <v>367.03194725863636</v>
      </c>
      <c r="U444" s="4">
        <v>385.05210008801566</v>
      </c>
      <c r="V444" s="4">
        <v>403.24007858529262</v>
      </c>
      <c r="W444" s="4">
        <v>427.59364382105872</v>
      </c>
      <c r="X444" s="4">
        <v>434.96257038227975</v>
      </c>
      <c r="Y444" s="4">
        <v>452.41468546366946</v>
      </c>
      <c r="Z444" s="4">
        <v>463.30369418344969</v>
      </c>
      <c r="AA444" s="4">
        <v>470.09718579216587</v>
      </c>
      <c r="AB444" s="4">
        <v>489.22058585812476</v>
      </c>
      <c r="AC444" s="4">
        <v>504.02202096645061</v>
      </c>
      <c r="AD444" s="4">
        <v>524.49730578500169</v>
      </c>
      <c r="AE444" s="4">
        <v>532.95696370787368</v>
      </c>
      <c r="AF444" s="4">
        <v>497.77427460136471</v>
      </c>
      <c r="AG444" s="4">
        <v>484.94716852318476</v>
      </c>
      <c r="AH444" s="4">
        <v>468.97605013494081</v>
      </c>
      <c r="AI444" s="4">
        <v>445.31705419122875</v>
      </c>
      <c r="AJ444" s="4">
        <v>429.864570564107</v>
      </c>
      <c r="AK444" s="4">
        <v>433.89974077296756</v>
      </c>
    </row>
    <row r="445" spans="2:37">
      <c r="B445" t="s">
        <v>3</v>
      </c>
      <c r="C445" s="4">
        <v>261.62485020937316</v>
      </c>
      <c r="D445" s="4">
        <v>263.2339552428661</v>
      </c>
      <c r="E445" s="4">
        <v>263.48841705012609</v>
      </c>
      <c r="F445" s="4">
        <v>264.1239103149498</v>
      </c>
      <c r="G445" s="4">
        <v>240.04170803005925</v>
      </c>
      <c r="H445" s="4">
        <v>236.6401663713541</v>
      </c>
      <c r="I445" s="4">
        <v>236.88653849681958</v>
      </c>
      <c r="J445" s="4">
        <v>237.52786621330853</v>
      </c>
      <c r="K445" s="4">
        <v>239.90941149255167</v>
      </c>
      <c r="L445" s="4">
        <v>247.97278358694777</v>
      </c>
      <c r="M445" s="4">
        <v>261.224202158259</v>
      </c>
      <c r="N445" s="4">
        <v>270.55971572861228</v>
      </c>
      <c r="O445" s="4">
        <v>267.11863477440312</v>
      </c>
      <c r="P445" s="4">
        <v>258.45203672899737</v>
      </c>
      <c r="Q445" s="4">
        <v>254.10164332833671</v>
      </c>
      <c r="R445" s="4">
        <v>249.15202559070573</v>
      </c>
      <c r="S445" s="4">
        <v>246.30999276072114</v>
      </c>
      <c r="T445" s="4">
        <v>259.73101628645588</v>
      </c>
      <c r="U445" s="4">
        <v>263.73630918989642</v>
      </c>
      <c r="V445" s="4">
        <v>281.17118955304051</v>
      </c>
      <c r="W445" s="4">
        <v>295.45743924944281</v>
      </c>
      <c r="X445" s="4">
        <v>306.24330583269551</v>
      </c>
      <c r="Y445" s="4">
        <v>309.26400651125226</v>
      </c>
      <c r="Z445" s="4">
        <v>321.83752136346794</v>
      </c>
      <c r="AA445" s="4">
        <v>322.47533943458944</v>
      </c>
      <c r="AB445" s="4">
        <v>334.51708919591863</v>
      </c>
      <c r="AC445" s="4">
        <v>346.34485523956863</v>
      </c>
      <c r="AD445" s="4">
        <v>357.92991155082541</v>
      </c>
      <c r="AE445" s="4">
        <v>361.737621523668</v>
      </c>
      <c r="AF445" s="4">
        <v>339.14276328950609</v>
      </c>
      <c r="AG445" s="4">
        <v>326.50477150654814</v>
      </c>
      <c r="AH445" s="4">
        <v>320.43673664028665</v>
      </c>
      <c r="AI445" s="4">
        <v>300.45201883033855</v>
      </c>
      <c r="AJ445" s="4">
        <v>283.54934072527726</v>
      </c>
      <c r="AK445" s="4">
        <v>286.86893196812412</v>
      </c>
    </row>
    <row r="446" spans="2:37">
      <c r="B446" t="s">
        <v>4</v>
      </c>
      <c r="C446" s="4">
        <v>192.71681654800381</v>
      </c>
      <c r="D446" s="4">
        <v>192.04121911673658</v>
      </c>
      <c r="E446" s="4">
        <v>189.53503377165364</v>
      </c>
      <c r="F446" s="4">
        <v>185.4594242956513</v>
      </c>
      <c r="G446" s="4">
        <v>192.94240152395872</v>
      </c>
      <c r="H446" s="4">
        <v>200.87702348518397</v>
      </c>
      <c r="I446" s="4">
        <v>197.12636028645389</v>
      </c>
      <c r="J446" s="4">
        <v>200.31378866935057</v>
      </c>
      <c r="K446" s="4">
        <v>205.17100333799908</v>
      </c>
      <c r="L446" s="4">
        <v>210.11654280090349</v>
      </c>
      <c r="M446" s="4">
        <v>210.82748944780101</v>
      </c>
      <c r="N446" s="4">
        <v>218.69882808929449</v>
      </c>
      <c r="O446" s="4">
        <v>216.38683782499157</v>
      </c>
      <c r="P446" s="4">
        <v>212.04809219455527</v>
      </c>
      <c r="Q446" s="4">
        <v>218.21582405003568</v>
      </c>
      <c r="R446" s="4">
        <v>229.34943313928528</v>
      </c>
      <c r="S446" s="4">
        <v>235.57711512820771</v>
      </c>
      <c r="T446" s="4">
        <v>259.69535650753693</v>
      </c>
      <c r="U446" s="4">
        <v>282.64042085691824</v>
      </c>
      <c r="V446" s="4">
        <v>316.5060521728696</v>
      </c>
      <c r="W446" s="4">
        <v>346.27186020358891</v>
      </c>
      <c r="X446" s="4">
        <v>360.29781202689287</v>
      </c>
      <c r="Y446" s="4">
        <v>356.03374248494481</v>
      </c>
      <c r="Z446" s="4">
        <v>366.57574079351781</v>
      </c>
      <c r="AA446" s="4">
        <v>378.14371589170668</v>
      </c>
      <c r="AB446" s="4">
        <v>404.61171124457758</v>
      </c>
      <c r="AC446" s="4">
        <v>419.77020393105198</v>
      </c>
      <c r="AD446" s="4">
        <v>443.8965943531594</v>
      </c>
      <c r="AE446" s="4">
        <v>440.60928256396937</v>
      </c>
      <c r="AF446" s="4">
        <v>414.86828519271887</v>
      </c>
      <c r="AG446" s="4">
        <v>398.83693294842857</v>
      </c>
      <c r="AH446" s="4">
        <v>385.2302500044554</v>
      </c>
      <c r="AI446" s="4">
        <v>370.57564169258791</v>
      </c>
      <c r="AJ446" s="4">
        <v>354.96312078132394</v>
      </c>
      <c r="AK446" s="4">
        <v>363.16337238171968</v>
      </c>
    </row>
    <row r="447" spans="2:37">
      <c r="B447" t="s">
        <v>5</v>
      </c>
      <c r="C447" s="4">
        <v>311.52671895669084</v>
      </c>
      <c r="D447" s="4">
        <v>298.77997095567224</v>
      </c>
      <c r="E447" s="4">
        <v>306.42405252836608</v>
      </c>
      <c r="F447" s="4">
        <v>309.48992468923137</v>
      </c>
      <c r="G447" s="4">
        <v>299.94221746292351</v>
      </c>
      <c r="H447" s="4">
        <v>287.94254628155528</v>
      </c>
      <c r="I447" s="4">
        <v>304.6592088658071</v>
      </c>
      <c r="J447" s="4">
        <v>338.81893149079508</v>
      </c>
      <c r="K447" s="4">
        <v>364.04692240825386</v>
      </c>
      <c r="L447" s="4">
        <v>368.05202056855086</v>
      </c>
      <c r="M447" s="4">
        <v>381.88929065843638</v>
      </c>
      <c r="N447" s="4">
        <v>392.87782219780559</v>
      </c>
      <c r="O447" s="4">
        <v>392.45066816307889</v>
      </c>
      <c r="P447" s="4">
        <v>392.1761004224964</v>
      </c>
      <c r="Q447" s="4">
        <v>396.66833833658887</v>
      </c>
      <c r="R447" s="4">
        <v>406.96237110048219</v>
      </c>
      <c r="S447" s="4">
        <v>415.78415236924394</v>
      </c>
      <c r="T447" s="4">
        <v>435.58540597010403</v>
      </c>
      <c r="U447" s="4">
        <v>473.16398125563114</v>
      </c>
      <c r="V447" s="4">
        <v>543.35552761539236</v>
      </c>
      <c r="W447" s="4">
        <v>577.02425468630361</v>
      </c>
      <c r="X447" s="4">
        <v>599.95367999098414</v>
      </c>
      <c r="Y447" s="4">
        <v>598.69183263034245</v>
      </c>
      <c r="Z447" s="4">
        <v>623.21350085823849</v>
      </c>
      <c r="AA447" s="4">
        <v>649.34305033563226</v>
      </c>
      <c r="AB447" s="4">
        <v>670.85794704689067</v>
      </c>
      <c r="AC447" s="4">
        <v>699.84365295216901</v>
      </c>
      <c r="AD447" s="4">
        <v>729.38081103894262</v>
      </c>
      <c r="AE447" s="4">
        <v>716.64911912263153</v>
      </c>
      <c r="AF447" s="4">
        <v>663.91073056728442</v>
      </c>
      <c r="AG447" s="4">
        <v>647.07034648830108</v>
      </c>
      <c r="AH447" s="4">
        <v>630.44852866047825</v>
      </c>
      <c r="AI447" s="4">
        <v>597.57489878705076</v>
      </c>
      <c r="AJ447" s="4">
        <v>581.98326518449369</v>
      </c>
      <c r="AK447" s="4">
        <v>592.03721600435347</v>
      </c>
    </row>
    <row r="448" spans="2:37">
      <c r="B448" t="s">
        <v>6</v>
      </c>
      <c r="C448" s="4">
        <v>133.12463298060419</v>
      </c>
      <c r="D448" s="4">
        <v>126.76867931736098</v>
      </c>
      <c r="E448" s="4">
        <v>122.15559667415128</v>
      </c>
      <c r="F448" s="4">
        <v>121.80514901438004</v>
      </c>
      <c r="G448" s="4">
        <v>116.80563619396744</v>
      </c>
      <c r="H448" s="4">
        <v>111.43616285180357</v>
      </c>
      <c r="I448" s="4">
        <v>117.00789004017568</v>
      </c>
      <c r="J448" s="4">
        <v>117.23925327740612</v>
      </c>
      <c r="K448" s="4">
        <v>119.39851430364052</v>
      </c>
      <c r="L448" s="4">
        <v>126.67485132908008</v>
      </c>
      <c r="M448" s="4">
        <v>128.7611662848293</v>
      </c>
      <c r="N448" s="4">
        <v>131.45882939245726</v>
      </c>
      <c r="O448" s="4">
        <v>126.57117682103201</v>
      </c>
      <c r="P448" s="4">
        <v>121.98740968650905</v>
      </c>
      <c r="Q448" s="4">
        <v>122.05113127060589</v>
      </c>
      <c r="R448" s="4">
        <v>125.19330678184505</v>
      </c>
      <c r="S448" s="4">
        <v>124.44741133933839</v>
      </c>
      <c r="T448" s="4">
        <v>129.72512091585671</v>
      </c>
      <c r="U448" s="4">
        <v>136.30853247341662</v>
      </c>
      <c r="V448" s="4">
        <v>147.9509308528674</v>
      </c>
      <c r="W448" s="4">
        <v>162.30743923665918</v>
      </c>
      <c r="X448" s="4">
        <v>170.54826494751347</v>
      </c>
      <c r="Y448" s="4">
        <v>178.52626161235986</v>
      </c>
      <c r="Z448" s="4">
        <v>182.41361279002743</v>
      </c>
      <c r="AA448" s="4">
        <v>186.21775610181342</v>
      </c>
      <c r="AB448" s="4">
        <v>195.08867796987454</v>
      </c>
      <c r="AC448" s="4">
        <v>198.23328679774542</v>
      </c>
      <c r="AD448" s="4">
        <v>206.21040951494052</v>
      </c>
      <c r="AE448" s="4">
        <v>205.71785561009068</v>
      </c>
      <c r="AF448" s="4">
        <v>196.25023517133511</v>
      </c>
      <c r="AG448" s="4">
        <v>184.98935874579695</v>
      </c>
      <c r="AH448" s="4">
        <v>179.58918866287476</v>
      </c>
      <c r="AI448" s="4">
        <v>170.00199113299556</v>
      </c>
      <c r="AJ448" s="4">
        <v>163.54251531997164</v>
      </c>
      <c r="AK448" s="4">
        <v>166.5517817709086</v>
      </c>
    </row>
    <row r="449" spans="2:37">
      <c r="B449" t="s">
        <v>7</v>
      </c>
      <c r="C449" s="4">
        <v>557.69575954542677</v>
      </c>
      <c r="D449" s="4">
        <v>550.08092499132954</v>
      </c>
      <c r="E449" s="4">
        <v>551.03731418372479</v>
      </c>
      <c r="F449" s="4">
        <v>539.08834436353084</v>
      </c>
      <c r="G449" s="4">
        <v>515.74018208733003</v>
      </c>
      <c r="H449" s="4">
        <v>507.83517981629302</v>
      </c>
      <c r="I449" s="4">
        <v>525.25986711439259</v>
      </c>
      <c r="J449" s="4">
        <v>566.17626847579822</v>
      </c>
      <c r="K449" s="4">
        <v>575.81780035329245</v>
      </c>
      <c r="L449" s="4">
        <v>599.22199645929072</v>
      </c>
      <c r="M449" s="4">
        <v>605.51913421536506</v>
      </c>
      <c r="N449" s="4">
        <v>621.80073899934848</v>
      </c>
      <c r="O449" s="4">
        <v>612.27162297829045</v>
      </c>
      <c r="P449" s="4">
        <v>608.36765713744728</v>
      </c>
      <c r="Q449" s="4">
        <v>613.55355504175679</v>
      </c>
      <c r="R449" s="4">
        <v>634.93499411783773</v>
      </c>
      <c r="S449" s="4">
        <v>622.76758241317987</v>
      </c>
      <c r="T449" s="4">
        <v>647.87162962571199</v>
      </c>
      <c r="U449" s="4">
        <v>663.9052409945923</v>
      </c>
      <c r="V449" s="4">
        <v>660.29630563371722</v>
      </c>
      <c r="W449" s="4">
        <v>697.57735252093323</v>
      </c>
      <c r="X449" s="4">
        <v>725.63295738720581</v>
      </c>
      <c r="Y449" s="4">
        <v>735.61374970366455</v>
      </c>
      <c r="Z449" s="4">
        <v>760.20354738611718</v>
      </c>
      <c r="AA449" s="4">
        <v>771.76087968487445</v>
      </c>
      <c r="AB449" s="4">
        <v>804.92372237508721</v>
      </c>
      <c r="AC449" s="4">
        <v>833.74887198652732</v>
      </c>
      <c r="AD449" s="4">
        <v>867.53597123775012</v>
      </c>
      <c r="AE449" s="4">
        <v>857.93517013474434</v>
      </c>
      <c r="AF449" s="4">
        <v>815.18505769199771</v>
      </c>
      <c r="AG449" s="4">
        <v>802.98415549431604</v>
      </c>
      <c r="AH449" s="4">
        <v>783.12415624601203</v>
      </c>
      <c r="AI449" s="4">
        <v>741.90770982724848</v>
      </c>
      <c r="AJ449" s="4">
        <v>700.23183748860731</v>
      </c>
      <c r="AK449" s="4">
        <v>705.44082947606717</v>
      </c>
    </row>
    <row r="450" spans="2:37">
      <c r="B450" t="s">
        <v>8</v>
      </c>
      <c r="C450" s="4">
        <v>370.3838140523863</v>
      </c>
      <c r="D450" s="4">
        <v>363.70910201986879</v>
      </c>
      <c r="E450" s="4">
        <v>353.82451051032473</v>
      </c>
      <c r="F450" s="4">
        <v>353.70307401768008</v>
      </c>
      <c r="G450" s="4">
        <v>330.03972715756493</v>
      </c>
      <c r="H450" s="4">
        <v>335.85827212168613</v>
      </c>
      <c r="I450" s="4">
        <v>342.59143938368101</v>
      </c>
      <c r="J450" s="4">
        <v>360.33474879906402</v>
      </c>
      <c r="K450" s="4">
        <v>370.74165591341887</v>
      </c>
      <c r="L450" s="4">
        <v>387.79799452042141</v>
      </c>
      <c r="M450" s="4">
        <v>407.10180013230996</v>
      </c>
      <c r="N450" s="4">
        <v>413.91262004277041</v>
      </c>
      <c r="O450" s="4">
        <v>409.89371579747399</v>
      </c>
      <c r="P450" s="4">
        <v>405.79031598508914</v>
      </c>
      <c r="Q450" s="4">
        <v>405.58531826540474</v>
      </c>
      <c r="R450" s="4">
        <v>417.48800988590421</v>
      </c>
      <c r="S450" s="4">
        <v>412.95654717574615</v>
      </c>
      <c r="T450" s="4">
        <v>440.13948280083468</v>
      </c>
      <c r="U450" s="4">
        <v>461.53838936157439</v>
      </c>
      <c r="V450" s="4">
        <v>467.49020607261303</v>
      </c>
      <c r="W450" s="4">
        <v>488.15153483930823</v>
      </c>
      <c r="X450" s="4">
        <v>509.59608774254525</v>
      </c>
      <c r="Y450" s="4">
        <v>531.41242715722092</v>
      </c>
      <c r="Z450" s="4">
        <v>546.94943173529646</v>
      </c>
      <c r="AA450" s="4">
        <v>566.59151294423793</v>
      </c>
      <c r="AB450" s="4">
        <v>597.21086191932852</v>
      </c>
      <c r="AC450" s="4">
        <v>626.53311834471538</v>
      </c>
      <c r="AD450" s="4">
        <v>661.63994636478253</v>
      </c>
      <c r="AE450" s="4">
        <v>663.07739744309549</v>
      </c>
      <c r="AF450" s="4">
        <v>614.87723263765713</v>
      </c>
      <c r="AG450" s="4">
        <v>600.98822295017794</v>
      </c>
      <c r="AH450" s="4">
        <v>573.41898841336069</v>
      </c>
      <c r="AI450" s="4">
        <v>535.6233464911104</v>
      </c>
      <c r="AJ450" s="4">
        <v>506.95461511620607</v>
      </c>
      <c r="AK450" s="4">
        <v>508.28499215307068</v>
      </c>
    </row>
    <row r="451" spans="2:37">
      <c r="B451" t="s">
        <v>9</v>
      </c>
      <c r="C451" s="4">
        <v>1761.6841151770295</v>
      </c>
      <c r="D451" s="4">
        <v>1643.2479448864467</v>
      </c>
      <c r="E451" s="4">
        <v>1619.8883993567181</v>
      </c>
      <c r="F451" s="4">
        <v>1636.6241506445936</v>
      </c>
      <c r="G451" s="4">
        <v>1583.3459535521847</v>
      </c>
      <c r="H451" s="4">
        <v>1537.524371599324</v>
      </c>
      <c r="I451" s="4">
        <v>1571.1993441905206</v>
      </c>
      <c r="J451" s="4">
        <v>1674.0769796652846</v>
      </c>
      <c r="K451" s="4">
        <v>1766.048762019698</v>
      </c>
      <c r="L451" s="4">
        <v>1877.8298055879372</v>
      </c>
      <c r="M451" s="4">
        <v>1984.5915435234494</v>
      </c>
      <c r="N451" s="4">
        <v>2015.2219851512318</v>
      </c>
      <c r="O451" s="4">
        <v>1997.3433991630793</v>
      </c>
      <c r="P451" s="4">
        <v>1939.6328656255318</v>
      </c>
      <c r="Q451" s="4">
        <v>1947.5075638607732</v>
      </c>
      <c r="R451" s="4">
        <v>1993.4211788135372</v>
      </c>
      <c r="S451" s="4">
        <v>2057.355194651745</v>
      </c>
      <c r="T451" s="4">
        <v>2126.9188771730346</v>
      </c>
      <c r="U451" s="4">
        <v>2241.0195158777469</v>
      </c>
      <c r="V451" s="4">
        <v>2339.8324310938365</v>
      </c>
      <c r="W451" s="4">
        <v>2491.5149210209902</v>
      </c>
      <c r="X451" s="4">
        <v>2570.9011240158929</v>
      </c>
      <c r="Y451" s="4">
        <v>2642.1620966234505</v>
      </c>
      <c r="Z451" s="4">
        <v>2731.9814025457681</v>
      </c>
      <c r="AA451" s="4">
        <v>2799.5303804426062</v>
      </c>
      <c r="AB451" s="4">
        <v>2908.2070884080308</v>
      </c>
      <c r="AC451" s="4">
        <v>3011.0216662605931</v>
      </c>
      <c r="AD451" s="4">
        <v>3099.9364226927651</v>
      </c>
      <c r="AE451" s="4">
        <v>3102.3846522594918</v>
      </c>
      <c r="AF451" s="4">
        <v>2933.0073053243996</v>
      </c>
      <c r="AG451" s="4">
        <v>2860.6634408552168</v>
      </c>
      <c r="AH451" s="4">
        <v>2781.4056092460528</v>
      </c>
      <c r="AI451" s="4">
        <v>2623.9127871782421</v>
      </c>
      <c r="AJ451" s="4">
        <v>2503.6705932869422</v>
      </c>
      <c r="AK451" s="4">
        <v>2553.1655255595156</v>
      </c>
    </row>
    <row r="452" spans="2:37">
      <c r="B452" t="s">
        <v>10</v>
      </c>
      <c r="C452" s="4">
        <v>918.02358381608872</v>
      </c>
      <c r="D452" s="4">
        <v>884.20511450031188</v>
      </c>
      <c r="E452" s="4">
        <v>846.5578966515028</v>
      </c>
      <c r="F452" s="4">
        <v>855.1186188800865</v>
      </c>
      <c r="G452" s="4">
        <v>819.69374586375955</v>
      </c>
      <c r="H452" s="4">
        <v>824.12752383683039</v>
      </c>
      <c r="I452" s="4">
        <v>881.35266004831999</v>
      </c>
      <c r="J452" s="4">
        <v>913.30896814272398</v>
      </c>
      <c r="K452" s="4">
        <v>956.88703971280279</v>
      </c>
      <c r="L452" s="4">
        <v>1002.3018208163342</v>
      </c>
      <c r="M452" s="4">
        <v>1070.6943734071585</v>
      </c>
      <c r="N452" s="4">
        <v>1090.9612260197348</v>
      </c>
      <c r="O452" s="4">
        <v>1064.9618376172791</v>
      </c>
      <c r="P452" s="4">
        <v>1015.270936826919</v>
      </c>
      <c r="Q452" s="4">
        <v>1036.3405781983793</v>
      </c>
      <c r="R452" s="4">
        <v>1083.1473392318521</v>
      </c>
      <c r="S452" s="4">
        <v>1104.4517532473844</v>
      </c>
      <c r="T452" s="4">
        <v>1191.171150690793</v>
      </c>
      <c r="U452" s="4">
        <v>1248.0497349885832</v>
      </c>
      <c r="V452" s="4">
        <v>1312.668325201239</v>
      </c>
      <c r="W452" s="4">
        <v>1411.33475652884</v>
      </c>
      <c r="X452" s="4">
        <v>1446.7674892967518</v>
      </c>
      <c r="Y452" s="4">
        <v>1518.8254253563532</v>
      </c>
      <c r="Z452" s="4">
        <v>1566.7855086439893</v>
      </c>
      <c r="AA452" s="4">
        <v>1624.9867149340016</v>
      </c>
      <c r="AB452" s="4">
        <v>1678.4731217709582</v>
      </c>
      <c r="AC452" s="4">
        <v>1736.0209912846965</v>
      </c>
      <c r="AD452" s="4">
        <v>1778.2503185932451</v>
      </c>
      <c r="AE452" s="4">
        <v>1755.5659975778071</v>
      </c>
      <c r="AF452" s="4">
        <v>1577.7817933228816</v>
      </c>
      <c r="AG452" s="4">
        <v>1516.6169477625513</v>
      </c>
      <c r="AH452" s="4">
        <v>1465.6870295446076</v>
      </c>
      <c r="AI452" s="4">
        <v>1376.7464940255168</v>
      </c>
      <c r="AJ452" s="4">
        <v>1323.4177397568901</v>
      </c>
      <c r="AK452" s="4">
        <v>1345.9878564351143</v>
      </c>
    </row>
    <row r="453" spans="2:37">
      <c r="B453" t="s">
        <v>11</v>
      </c>
      <c r="C453" s="4">
        <v>199.52436927075971</v>
      </c>
      <c r="D453" s="4">
        <v>195.10819876223471</v>
      </c>
      <c r="E453" s="4">
        <v>190.00344945628609</v>
      </c>
      <c r="F453" s="4">
        <v>192.20302146832748</v>
      </c>
      <c r="G453" s="4">
        <v>185.35313311447857</v>
      </c>
      <c r="H453" s="4">
        <v>186.98501498750042</v>
      </c>
      <c r="I453" s="4">
        <v>199.44901802737874</v>
      </c>
      <c r="J453" s="4">
        <v>201.05638748223544</v>
      </c>
      <c r="K453" s="4">
        <v>208.98072331248949</v>
      </c>
      <c r="L453" s="4">
        <v>218.91529162255202</v>
      </c>
      <c r="M453" s="4">
        <v>231.26725475711331</v>
      </c>
      <c r="N453" s="4">
        <v>231.36649561760359</v>
      </c>
      <c r="O453" s="4">
        <v>233.10428519757932</v>
      </c>
      <c r="P453" s="4">
        <v>226.72584962066773</v>
      </c>
      <c r="Q453" s="4">
        <v>224.28296473819378</v>
      </c>
      <c r="R453" s="4">
        <v>227.95206200868552</v>
      </c>
      <c r="S453" s="4">
        <v>218.46620531511059</v>
      </c>
      <c r="T453" s="4">
        <v>222.1012881252438</v>
      </c>
      <c r="U453" s="4">
        <v>226.01965844783606</v>
      </c>
      <c r="V453" s="4">
        <v>240.28677446766991</v>
      </c>
      <c r="W453" s="4">
        <v>245.2537678087979</v>
      </c>
      <c r="X453" s="4">
        <v>252.35331349065243</v>
      </c>
      <c r="Y453" s="4">
        <v>261.22194082674633</v>
      </c>
      <c r="Z453" s="4">
        <v>270.42315930735396</v>
      </c>
      <c r="AA453" s="4">
        <v>278.23853803355536</v>
      </c>
      <c r="AB453" s="4">
        <v>289.77062911412742</v>
      </c>
      <c r="AC453" s="4">
        <v>300.1000495430697</v>
      </c>
      <c r="AD453" s="4">
        <v>311.80049682312386</v>
      </c>
      <c r="AE453" s="4">
        <v>312.49061288464742</v>
      </c>
      <c r="AF453" s="4">
        <v>292.9207000541499</v>
      </c>
      <c r="AG453" s="4">
        <v>289.32255331820369</v>
      </c>
      <c r="AH453" s="4">
        <v>275.82872531164577</v>
      </c>
      <c r="AI453" s="4">
        <v>257.67259536229716</v>
      </c>
      <c r="AJ453" s="4">
        <v>249.71527778772986</v>
      </c>
      <c r="AK453" s="4">
        <v>255.61565957256445</v>
      </c>
    </row>
    <row r="454" spans="2:37">
      <c r="B454" t="s">
        <v>12</v>
      </c>
      <c r="C454" s="4">
        <v>624.53407828917386</v>
      </c>
      <c r="D454" s="4">
        <v>608.21387118665189</v>
      </c>
      <c r="E454" s="4">
        <v>594.08896324834996</v>
      </c>
      <c r="F454" s="4">
        <v>563.41419204360557</v>
      </c>
      <c r="G454" s="4">
        <v>547.7102599421338</v>
      </c>
      <c r="H454" s="4">
        <v>541.43078521217114</v>
      </c>
      <c r="I454" s="4">
        <v>530.11553689731113</v>
      </c>
      <c r="J454" s="4">
        <v>580.51721961815281</v>
      </c>
      <c r="K454" s="4">
        <v>600.73764925709293</v>
      </c>
      <c r="L454" s="4">
        <v>635.75136717999078</v>
      </c>
      <c r="M454" s="4">
        <v>668.21476369935442</v>
      </c>
      <c r="N454" s="4">
        <v>680.86637197826497</v>
      </c>
      <c r="O454" s="4">
        <v>656.82242160153214</v>
      </c>
      <c r="P454" s="4">
        <v>638.97846035616794</v>
      </c>
      <c r="Q454" s="4">
        <v>646.10903382990386</v>
      </c>
      <c r="R454" s="4">
        <v>662.23352061788023</v>
      </c>
      <c r="S454" s="4">
        <v>639.25057125536773</v>
      </c>
      <c r="T454" s="4">
        <v>672.79749931730021</v>
      </c>
      <c r="U454" s="4">
        <v>694.56599586077152</v>
      </c>
      <c r="V454" s="4">
        <v>727.89286552172791</v>
      </c>
      <c r="W454" s="4">
        <v>769.26492485418157</v>
      </c>
      <c r="X454" s="4">
        <v>790.09490671925539</v>
      </c>
      <c r="Y454" s="4">
        <v>809.43869064102728</v>
      </c>
      <c r="Z454" s="4">
        <v>830.83565267818358</v>
      </c>
      <c r="AA454" s="4">
        <v>844.70264611305424</v>
      </c>
      <c r="AB454" s="4">
        <v>871.35543669641675</v>
      </c>
      <c r="AC454" s="4">
        <v>911.1860573153499</v>
      </c>
      <c r="AD454" s="4">
        <v>955.39724006623703</v>
      </c>
      <c r="AE454" s="4">
        <v>950.81821150159203</v>
      </c>
      <c r="AF454" s="4">
        <v>900.05185364289025</v>
      </c>
      <c r="AG454" s="4">
        <v>880.44006681271583</v>
      </c>
      <c r="AH454" s="4">
        <v>848.25066367902332</v>
      </c>
      <c r="AI454" s="4">
        <v>798.62857963463921</v>
      </c>
      <c r="AJ454" s="4">
        <v>767.1509317735082</v>
      </c>
      <c r="AK454" s="4">
        <v>770.31071753798108</v>
      </c>
    </row>
    <row r="455" spans="2:37">
      <c r="B455" t="s">
        <v>13</v>
      </c>
      <c r="C455" s="4">
        <v>1407.3507121954101</v>
      </c>
      <c r="D455" s="4">
        <v>1353.0611991592389</v>
      </c>
      <c r="E455" s="4">
        <v>1406.8920878397628</v>
      </c>
      <c r="F455" s="4">
        <v>1392.6483678192371</v>
      </c>
      <c r="G455" s="4">
        <v>1328.896593812537</v>
      </c>
      <c r="H455" s="4">
        <v>1343.7064124318092</v>
      </c>
      <c r="I455" s="4">
        <v>1424.9338771129819</v>
      </c>
      <c r="J455" s="4">
        <v>1466.4658770690221</v>
      </c>
      <c r="K455" s="4">
        <v>1546.3448794681919</v>
      </c>
      <c r="L455" s="4">
        <v>1659.2984380263954</v>
      </c>
      <c r="M455" s="4">
        <v>1748.3856193539234</v>
      </c>
      <c r="N455" s="4">
        <v>1802.5133846814381</v>
      </c>
      <c r="O455" s="4">
        <v>1816.3413120101563</v>
      </c>
      <c r="P455" s="4">
        <v>1821.0403144948336</v>
      </c>
      <c r="Q455" s="4">
        <v>1789.3017534140286</v>
      </c>
      <c r="R455" s="4">
        <v>1793.7260501413741</v>
      </c>
      <c r="S455" s="4">
        <v>1817.37754153632</v>
      </c>
      <c r="T455" s="4">
        <v>1893.8174948876037</v>
      </c>
      <c r="U455" s="4">
        <v>1970.381146473248</v>
      </c>
      <c r="V455" s="4">
        <v>2141.0187946507549</v>
      </c>
      <c r="W455" s="4">
        <v>2268.0110226540187</v>
      </c>
      <c r="X455" s="4">
        <v>2365.1467576993155</v>
      </c>
      <c r="Y455" s="4">
        <v>2470.6154352309436</v>
      </c>
      <c r="Z455" s="4">
        <v>2529.0110875231658</v>
      </c>
      <c r="AA455" s="4">
        <v>2617.8466850165114</v>
      </c>
      <c r="AB455" s="4">
        <v>2710.3306243716725</v>
      </c>
      <c r="AC455" s="4">
        <v>2826.4787164608538</v>
      </c>
      <c r="AD455" s="4">
        <v>2917.8039795185841</v>
      </c>
      <c r="AE455" s="4">
        <v>2926.5429083439826</v>
      </c>
      <c r="AF455" s="4">
        <v>2804.6177829409221</v>
      </c>
      <c r="AG455" s="4">
        <v>2725.8860001107664</v>
      </c>
      <c r="AH455" s="4">
        <v>2674.2289950234967</v>
      </c>
      <c r="AI455" s="4">
        <v>2561.9393399279083</v>
      </c>
      <c r="AJ455" s="4">
        <v>2480.8508510401189</v>
      </c>
      <c r="AK455" s="4">
        <v>2499.8011353206007</v>
      </c>
    </row>
    <row r="456" spans="2:37">
      <c r="B456" t="s">
        <v>14</v>
      </c>
      <c r="C456" s="4">
        <v>206.5893551420215</v>
      </c>
      <c r="D456" s="4">
        <v>206.58994312506084</v>
      </c>
      <c r="E456" s="4">
        <v>201.45430572478992</v>
      </c>
      <c r="F456" s="4">
        <v>212.49269126351979</v>
      </c>
      <c r="G456" s="4">
        <v>210.75989598715799</v>
      </c>
      <c r="H456" s="4">
        <v>206.47546118864989</v>
      </c>
      <c r="I456" s="4">
        <v>215.2931444765008</v>
      </c>
      <c r="J456" s="4">
        <v>217.73469262208855</v>
      </c>
      <c r="K456" s="4">
        <v>240.46607713495663</v>
      </c>
      <c r="L456" s="4">
        <v>254.87232476327071</v>
      </c>
      <c r="M456" s="4">
        <v>273.52681067659859</v>
      </c>
      <c r="N456" s="4">
        <v>280.30392488222833</v>
      </c>
      <c r="O456" s="4">
        <v>267.88828322282649</v>
      </c>
      <c r="P456" s="4">
        <v>260.11830662302179</v>
      </c>
      <c r="Q456" s="4">
        <v>263.80643740865878</v>
      </c>
      <c r="R456" s="4">
        <v>263.17861731746234</v>
      </c>
      <c r="S456" s="4">
        <v>262.55682592130177</v>
      </c>
      <c r="T456" s="4">
        <v>297.90383720103773</v>
      </c>
      <c r="U456" s="4">
        <v>321.48416755942185</v>
      </c>
      <c r="V456" s="4">
        <v>344.70907080405874</v>
      </c>
      <c r="W456" s="4">
        <v>373.70366568529397</v>
      </c>
      <c r="X456" s="4">
        <v>393.95937281702453</v>
      </c>
      <c r="Y456" s="4">
        <v>416.72460710209845</v>
      </c>
      <c r="Z456" s="4">
        <v>434.53420864212734</v>
      </c>
      <c r="AA456" s="4">
        <v>451.31054759288872</v>
      </c>
      <c r="AB456" s="4">
        <v>468.88964770805688</v>
      </c>
      <c r="AC456" s="4">
        <v>492.71696000933156</v>
      </c>
      <c r="AD456" s="4">
        <v>516.00124879809391</v>
      </c>
      <c r="AE456" s="4">
        <v>514.62636439535731</v>
      </c>
      <c r="AF456" s="4">
        <v>479.43120931533196</v>
      </c>
      <c r="AG456" s="4">
        <v>472.29985298374777</v>
      </c>
      <c r="AH456" s="4">
        <v>453.46422364024545</v>
      </c>
      <c r="AI456" s="4">
        <v>428.27625541880963</v>
      </c>
      <c r="AJ456" s="4">
        <v>416.84084926439999</v>
      </c>
      <c r="AK456" s="4">
        <v>427.24931815607016</v>
      </c>
    </row>
    <row r="457" spans="2:37">
      <c r="B457" t="s">
        <v>15</v>
      </c>
      <c r="C457" s="4">
        <v>147.74564780918541</v>
      </c>
      <c r="D457" s="4">
        <v>141.16804425037111</v>
      </c>
      <c r="E457" s="4">
        <v>140.07446035684566</v>
      </c>
      <c r="F457" s="4">
        <v>134.16436736380643</v>
      </c>
      <c r="G457" s="4">
        <v>133.80076314548185</v>
      </c>
      <c r="H457" s="4">
        <v>131.96285456231919</v>
      </c>
      <c r="I457" s="4">
        <v>140.37446103755727</v>
      </c>
      <c r="J457" s="4">
        <v>149.0652955245981</v>
      </c>
      <c r="K457" s="4">
        <v>157.60465458193519</v>
      </c>
      <c r="L457" s="4">
        <v>168.61395539607537</v>
      </c>
      <c r="M457" s="4">
        <v>173.3435389011218</v>
      </c>
      <c r="N457" s="4">
        <v>183.077417258748</v>
      </c>
      <c r="O457" s="4">
        <v>172.21310556796519</v>
      </c>
      <c r="P457" s="4">
        <v>168.24104422888669</v>
      </c>
      <c r="Q457" s="4">
        <v>170.84836744564834</v>
      </c>
      <c r="R457" s="4">
        <v>174.59436107572947</v>
      </c>
      <c r="S457" s="4">
        <v>176.07332430747573</v>
      </c>
      <c r="T457" s="4">
        <v>186.35455352373771</v>
      </c>
      <c r="U457" s="4">
        <v>196.44895880075541</v>
      </c>
      <c r="V457" s="4">
        <v>203.8256970436025</v>
      </c>
      <c r="W457" s="4">
        <v>212.80838224185803</v>
      </c>
      <c r="X457" s="4">
        <v>220.44084372710424</v>
      </c>
      <c r="Y457" s="4">
        <v>226.06916930099482</v>
      </c>
      <c r="Z457" s="4">
        <v>231.2129475770046</v>
      </c>
      <c r="AA457" s="4">
        <v>233.07184248377303</v>
      </c>
      <c r="AB457" s="4">
        <v>243.09002370622454</v>
      </c>
      <c r="AC457" s="4">
        <v>248.5890992471769</v>
      </c>
      <c r="AD457" s="4">
        <v>259.08981474567383</v>
      </c>
      <c r="AE457" s="4">
        <v>259.21768069427367</v>
      </c>
      <c r="AF457" s="4">
        <v>243.61290076696639</v>
      </c>
      <c r="AG457" s="4">
        <v>241.69250456606096</v>
      </c>
      <c r="AH457" s="4">
        <v>238.71683444388478</v>
      </c>
      <c r="AI457" s="4">
        <v>224.99747218581263</v>
      </c>
      <c r="AJ457" s="4">
        <v>215.09127185476783</v>
      </c>
      <c r="AK457" s="4">
        <v>218.96912652614094</v>
      </c>
    </row>
    <row r="458" spans="2:37">
      <c r="B458" t="s">
        <v>16</v>
      </c>
      <c r="C458" s="4">
        <v>634.10130035004022</v>
      </c>
      <c r="D458" s="4">
        <v>623.17435470335954</v>
      </c>
      <c r="E458" s="4">
        <v>621.50561142386596</v>
      </c>
      <c r="F458" s="4">
        <v>608.55851222073875</v>
      </c>
      <c r="G458" s="4">
        <v>581.38636736178478</v>
      </c>
      <c r="H458" s="4">
        <v>576.35387911773319</v>
      </c>
      <c r="I458" s="4">
        <v>589.56353801392675</v>
      </c>
      <c r="J458" s="4">
        <v>570.17616244563339</v>
      </c>
      <c r="K458" s="4">
        <v>590.88205774629853</v>
      </c>
      <c r="L458" s="4">
        <v>624.96724590202075</v>
      </c>
      <c r="M458" s="4">
        <v>641.55633419095273</v>
      </c>
      <c r="N458" s="4">
        <v>658.58869088530605</v>
      </c>
      <c r="O458" s="4">
        <v>629.41834125810055</v>
      </c>
      <c r="P458" s="4">
        <v>595.26118450388935</v>
      </c>
      <c r="Q458" s="4">
        <v>586.36398669289053</v>
      </c>
      <c r="R458" s="4">
        <v>604.14693999180179</v>
      </c>
      <c r="S458" s="4">
        <v>614.88785218194312</v>
      </c>
      <c r="T458" s="4">
        <v>653.04928936700571</v>
      </c>
      <c r="U458" s="4">
        <v>682.6432243461561</v>
      </c>
      <c r="V458" s="4">
        <v>700.83318587983729</v>
      </c>
      <c r="W458" s="4">
        <v>739.63793117910734</v>
      </c>
      <c r="X458" s="4">
        <v>769.53532037629236</v>
      </c>
      <c r="Y458" s="4">
        <v>792.33180718847382</v>
      </c>
      <c r="Z458" s="4">
        <v>812.65733842688837</v>
      </c>
      <c r="AA458" s="4">
        <v>815.0172018288855</v>
      </c>
      <c r="AB458" s="4">
        <v>837.14039880023506</v>
      </c>
      <c r="AC458" s="4">
        <v>856.18709119693926</v>
      </c>
      <c r="AD458" s="4">
        <v>885.13429113008124</v>
      </c>
      <c r="AE458" s="4">
        <v>893.84022194962927</v>
      </c>
      <c r="AF458" s="4">
        <v>847.65090584571817</v>
      </c>
      <c r="AG458" s="4">
        <v>834.89751274056459</v>
      </c>
      <c r="AH458" s="4">
        <v>820.82408637460082</v>
      </c>
      <c r="AI458" s="4">
        <v>787.71582473917999</v>
      </c>
      <c r="AJ458" s="4">
        <v>754.12925053039555</v>
      </c>
      <c r="AK458" s="4">
        <v>763.29270660307338</v>
      </c>
    </row>
    <row r="459" spans="2:37">
      <c r="B459" t="s">
        <v>17</v>
      </c>
      <c r="C459" s="4">
        <v>67.959695551636557</v>
      </c>
      <c r="D459" s="4">
        <v>64.358972590406736</v>
      </c>
      <c r="E459" s="4">
        <v>68.327224203082864</v>
      </c>
      <c r="F459" s="4">
        <v>66.929680602514495</v>
      </c>
      <c r="G459" s="4">
        <v>64.912829585012631</v>
      </c>
      <c r="H459" s="4">
        <v>67.589733662425019</v>
      </c>
      <c r="I459" s="4">
        <v>67.31317915353435</v>
      </c>
      <c r="J459" s="4">
        <v>69.228506721874609</v>
      </c>
      <c r="K459" s="4">
        <v>72.745198488521581</v>
      </c>
      <c r="L459" s="4">
        <v>77.618923412927273</v>
      </c>
      <c r="M459" s="4">
        <v>79.328625025397486</v>
      </c>
      <c r="N459" s="4">
        <v>81.525210057984964</v>
      </c>
      <c r="O459" s="4">
        <v>79.673204927500137</v>
      </c>
      <c r="P459" s="4">
        <v>77.869576786358365</v>
      </c>
      <c r="Q459" s="4">
        <v>78.958598441891041</v>
      </c>
      <c r="R459" s="4">
        <v>80.120134913993837</v>
      </c>
      <c r="S459" s="4">
        <v>79.089529513587905</v>
      </c>
      <c r="T459" s="4">
        <v>87.039982467875646</v>
      </c>
      <c r="U459" s="4">
        <v>89.452341134921383</v>
      </c>
      <c r="V459" s="4">
        <v>90.740045602198037</v>
      </c>
      <c r="W459" s="4">
        <v>96.196570718630767</v>
      </c>
      <c r="X459" s="4">
        <v>98.652055003778429</v>
      </c>
      <c r="Y459" s="4">
        <v>102.71347211620238</v>
      </c>
      <c r="Z459" s="4">
        <v>105.19180542538852</v>
      </c>
      <c r="AA459" s="4">
        <v>107.89610595003819</v>
      </c>
      <c r="AB459" s="4">
        <v>110.94513631848828</v>
      </c>
      <c r="AC459" s="4">
        <v>113.73063314206122</v>
      </c>
      <c r="AD459" s="4">
        <v>116.51595623351859</v>
      </c>
      <c r="AE459" s="4">
        <v>116.55037939331395</v>
      </c>
      <c r="AF459" s="4">
        <v>108.04575428093462</v>
      </c>
      <c r="AG459" s="4">
        <v>109.33897247576657</v>
      </c>
      <c r="AH459" s="4">
        <v>107.77961392646306</v>
      </c>
      <c r="AI459" s="4">
        <v>101.46619478660357</v>
      </c>
      <c r="AJ459" s="4">
        <v>96.186021873862956</v>
      </c>
      <c r="AK459" s="4">
        <v>99.369630391849796</v>
      </c>
    </row>
    <row r="460" spans="2:37">
      <c r="B460" t="s">
        <v>47</v>
      </c>
      <c r="C460" s="4">
        <v>28.743822871994858</v>
      </c>
      <c r="D460" s="4">
        <v>28.725543042139748</v>
      </c>
      <c r="E460" s="4">
        <v>29.270315978636528</v>
      </c>
      <c r="F460" s="4">
        <v>28.847603638437651</v>
      </c>
      <c r="G460" s="4">
        <v>29.534015249418552</v>
      </c>
      <c r="H460" s="4">
        <v>25.180889641992028</v>
      </c>
      <c r="I460" s="4">
        <v>25.304605850572539</v>
      </c>
      <c r="J460" s="4">
        <v>26.838117029210704</v>
      </c>
      <c r="K460" s="4">
        <v>31.331033452326125</v>
      </c>
      <c r="L460" s="4">
        <v>31.109179734650603</v>
      </c>
      <c r="M460" s="4">
        <v>32.465079727183763</v>
      </c>
      <c r="N460" s="4">
        <v>32.011582105355636</v>
      </c>
      <c r="O460" s="4">
        <v>31.393367294571579</v>
      </c>
      <c r="P460" s="4">
        <v>31.517328759627802</v>
      </c>
      <c r="Q460" s="4">
        <v>33.987277852626377</v>
      </c>
      <c r="R460" s="4">
        <v>34.673399900946549</v>
      </c>
      <c r="S460" s="4">
        <v>32.099738760954835</v>
      </c>
      <c r="T460" s="4">
        <v>35.529208876788154</v>
      </c>
      <c r="U460" s="4">
        <v>36.224954315562599</v>
      </c>
      <c r="V460" s="4">
        <v>37.150811541502847</v>
      </c>
      <c r="W460" s="4">
        <v>39.222291714150955</v>
      </c>
      <c r="X460" s="4">
        <v>40.180491515098289</v>
      </c>
      <c r="Y460" s="4">
        <v>39.821792192722008</v>
      </c>
      <c r="Z460" s="4">
        <v>40.983373539340853</v>
      </c>
      <c r="AA460" s="4">
        <v>41.546191103119206</v>
      </c>
      <c r="AB460" s="4">
        <v>43.591789334741399</v>
      </c>
      <c r="AC460" s="4">
        <v>45.689712291417685</v>
      </c>
      <c r="AD460" s="4">
        <v>46.793602786994128</v>
      </c>
      <c r="AE460" s="4">
        <v>47.460174377564691</v>
      </c>
      <c r="AF460" s="4">
        <v>47.720515871013177</v>
      </c>
      <c r="AG460" s="4">
        <v>46.325544581332444</v>
      </c>
      <c r="AH460" s="4">
        <v>46.236657054602453</v>
      </c>
      <c r="AI460" s="4">
        <v>44.359177601723289</v>
      </c>
      <c r="AJ460" s="4">
        <v>43.78860179572743</v>
      </c>
      <c r="AK460" s="4">
        <v>45.151152470554038</v>
      </c>
    </row>
    <row r="461" spans="2:37">
      <c r="B461" t="s">
        <v>48</v>
      </c>
      <c r="C461" s="4">
        <v>4.7517513118827708</v>
      </c>
      <c r="D461" s="4">
        <v>5.4621957371649481</v>
      </c>
      <c r="E461" s="4">
        <v>5.2314473298995754</v>
      </c>
      <c r="F461" s="4">
        <v>5.5270836991267451</v>
      </c>
      <c r="G461" s="4">
        <v>5.424416108211541</v>
      </c>
      <c r="H461" s="4">
        <v>6.3895589993066171</v>
      </c>
      <c r="I461" s="4">
        <v>6.6684147206316604</v>
      </c>
      <c r="J461" s="4">
        <v>6.42625677275442</v>
      </c>
      <c r="K461" s="4">
        <v>6.9925994643088405</v>
      </c>
      <c r="L461" s="4">
        <v>6.9380171152444436</v>
      </c>
      <c r="M461" s="4">
        <v>6.7796590440524369</v>
      </c>
      <c r="N461" s="4">
        <v>6.8163151767409982</v>
      </c>
      <c r="O461" s="4">
        <v>6.7679132853416331</v>
      </c>
      <c r="P461" s="4">
        <v>6.9836506039934134</v>
      </c>
      <c r="Q461" s="4">
        <v>7.1228819321975196</v>
      </c>
      <c r="R461" s="4">
        <v>7.3242729354120879</v>
      </c>
      <c r="S461" s="4">
        <v>7.303933881681572</v>
      </c>
      <c r="T461" s="4">
        <v>7.2546361874030572</v>
      </c>
      <c r="U461" s="4">
        <v>6.9311617403850265</v>
      </c>
      <c r="V461" s="4">
        <v>6.7075906800813367</v>
      </c>
      <c r="W461" s="4">
        <v>7.1355404836001686</v>
      </c>
      <c r="X461" s="4">
        <v>7.468439652177465</v>
      </c>
      <c r="Y461" s="4">
        <v>8.1776728083354282</v>
      </c>
      <c r="Z461" s="4">
        <v>8.5157881469843986</v>
      </c>
      <c r="AA461" s="4">
        <v>8.5288062616142923</v>
      </c>
      <c r="AB461" s="4">
        <v>8.7273111370486731</v>
      </c>
      <c r="AC461" s="4">
        <v>8.9994982629841296</v>
      </c>
      <c r="AD461" s="4">
        <v>8.6168318504839778</v>
      </c>
      <c r="AE461" s="4">
        <v>9.5390449637630823</v>
      </c>
      <c r="AF461" s="4">
        <v>9.674650104732061</v>
      </c>
      <c r="AG461" s="4">
        <v>10.177824287198376</v>
      </c>
      <c r="AH461" s="4">
        <v>11.749081844109261</v>
      </c>
      <c r="AI461" s="4">
        <v>11.92224498970198</v>
      </c>
      <c r="AJ461" s="4">
        <v>11.707443702894404</v>
      </c>
      <c r="AK461" s="4">
        <v>11.871708580231806</v>
      </c>
    </row>
    <row r="462" spans="2:37">
      <c r="B462" t="s">
        <v>49</v>
      </c>
      <c r="C462" s="4">
        <v>9484.2813500740886</v>
      </c>
      <c r="D462" s="4">
        <v>9187.1485281655623</v>
      </c>
      <c r="E462" s="4">
        <v>9142.4078211594115</v>
      </c>
      <c r="F462" s="4">
        <v>9077.1640474046089</v>
      </c>
      <c r="G462" s="4">
        <v>8722.3462252549343</v>
      </c>
      <c r="H462" s="4">
        <v>8667.1028054383296</v>
      </c>
      <c r="I462" s="4">
        <v>8949.563185607487</v>
      </c>
      <c r="J462" s="4">
        <v>9385.3953738496275</v>
      </c>
      <c r="K462" s="4">
        <v>9802.3401757796637</v>
      </c>
      <c r="L462" s="4">
        <v>10351.296289140351</v>
      </c>
      <c r="M462" s="4">
        <v>10846.858972874572</v>
      </c>
      <c r="N462" s="4">
        <v>11074.172964470203</v>
      </c>
      <c r="O462" s="4">
        <v>10870.931314494881</v>
      </c>
      <c r="P462" s="4">
        <v>10581.050169561098</v>
      </c>
      <c r="Q462" s="4">
        <v>10585.025057467152</v>
      </c>
      <c r="R462" s="4">
        <v>10825.140522671549</v>
      </c>
      <c r="S462" s="4">
        <v>10977.888406235046</v>
      </c>
      <c r="T462" s="4">
        <v>11531.814630276269</v>
      </c>
      <c r="U462" s="4">
        <v>12078.830652810093</v>
      </c>
      <c r="V462" s="4">
        <v>12761.094858057679</v>
      </c>
      <c r="W462" s="4">
        <v>13549.877904939534</v>
      </c>
      <c r="X462" s="4">
        <v>14049.767367581733</v>
      </c>
      <c r="Y462" s="4">
        <v>14499.732396259536</v>
      </c>
      <c r="Z462" s="4">
        <v>14982.242777352332</v>
      </c>
      <c r="AA462" s="4">
        <v>15399.195836343037</v>
      </c>
      <c r="AB462" s="4">
        <v>16018.722557807287</v>
      </c>
      <c r="AC462" s="4">
        <v>16644.176571561133</v>
      </c>
      <c r="AD462" s="4">
        <v>17244.858344092419</v>
      </c>
      <c r="AE462" s="4">
        <v>17206.788023427602</v>
      </c>
      <c r="AF462" s="4">
        <v>16167.455607610884</v>
      </c>
      <c r="AG462" s="4">
        <v>15739.8</v>
      </c>
      <c r="AH462" s="4">
        <v>15303.300000000005</v>
      </c>
      <c r="AI462" s="4">
        <v>14458.499999999998</v>
      </c>
      <c r="AJ462" s="4">
        <v>13873.6</v>
      </c>
      <c r="AK462" s="4">
        <v>14071.4</v>
      </c>
    </row>
    <row r="466" spans="2:36">
      <c r="B466" s="8" t="s">
        <v>50</v>
      </c>
    </row>
    <row r="467" spans="2:36">
      <c r="B467" t="s">
        <v>51</v>
      </c>
    </row>
    <row r="468" spans="2:36">
      <c r="B468" t="s">
        <v>32</v>
      </c>
    </row>
    <row r="469" spans="2:36">
      <c r="B469" t="s">
        <v>77</v>
      </c>
    </row>
    <row r="470" spans="2:36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2:36">
      <c r="C471" s="3">
        <v>1981</v>
      </c>
      <c r="D471" s="3">
        <v>1983</v>
      </c>
      <c r="E471" s="3">
        <v>1985</v>
      </c>
      <c r="F471" s="3">
        <v>1987</v>
      </c>
      <c r="G471" s="3">
        <v>1989</v>
      </c>
      <c r="H471" s="3">
        <v>1991</v>
      </c>
      <c r="I471" s="3">
        <v>1993</v>
      </c>
      <c r="J471" s="3">
        <v>1995</v>
      </c>
      <c r="K471" s="3"/>
      <c r="L471" s="3"/>
      <c r="M471" s="3"/>
      <c r="N471" s="3"/>
      <c r="O471" s="3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2:36">
      <c r="B472" t="s">
        <v>1</v>
      </c>
      <c r="C472" s="4">
        <v>1742.4499783583244</v>
      </c>
      <c r="D472" s="4">
        <v>1744.9241691044424</v>
      </c>
      <c r="E472" s="4">
        <v>1663.610333967496</v>
      </c>
      <c r="F472" s="4">
        <v>1805.3264228368632</v>
      </c>
      <c r="G472" s="4">
        <v>1982.811016944067</v>
      </c>
      <c r="H472" s="4">
        <v>2089.5501639211648</v>
      </c>
      <c r="I472" s="4">
        <v>1980.6907132226231</v>
      </c>
      <c r="J472" s="4">
        <v>2024.2842180142793</v>
      </c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2:36">
      <c r="B473" t="s">
        <v>2</v>
      </c>
      <c r="C473" s="4">
        <v>444.39707409594808</v>
      </c>
      <c r="D473" s="4">
        <v>437.26240569622178</v>
      </c>
      <c r="E473" s="4">
        <v>412.66781958371877</v>
      </c>
      <c r="F473" s="4">
        <v>450.98715934087454</v>
      </c>
      <c r="G473" s="4">
        <v>475.02242103607932</v>
      </c>
      <c r="H473" s="4">
        <v>510.08552079136012</v>
      </c>
      <c r="I473" s="4">
        <v>487.40438548894537</v>
      </c>
      <c r="J473" s="4">
        <v>482.73381172772122</v>
      </c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2:36">
      <c r="B474" t="s">
        <v>3</v>
      </c>
      <c r="C474" s="4">
        <v>421.11572907723274</v>
      </c>
      <c r="D474" s="4">
        <v>402.70907225562905</v>
      </c>
      <c r="E474" s="4">
        <v>385.33822008619723</v>
      </c>
      <c r="F474" s="4">
        <v>385.27112942295673</v>
      </c>
      <c r="G474" s="4">
        <v>382.52511247080804</v>
      </c>
      <c r="H474" s="4">
        <v>393.46232710482514</v>
      </c>
      <c r="I474" s="4">
        <v>373.55992471992312</v>
      </c>
      <c r="J474" s="4">
        <v>351.40407908109268</v>
      </c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2:36">
      <c r="B475" t="s">
        <v>4</v>
      </c>
      <c r="C475" s="4">
        <v>234.79304980604573</v>
      </c>
      <c r="D475" s="4">
        <v>234.29930207778202</v>
      </c>
      <c r="E475" s="4">
        <v>240.47814665413873</v>
      </c>
      <c r="F475" s="4">
        <v>240.73202818354915</v>
      </c>
      <c r="G475" s="4">
        <v>274.19886657125892</v>
      </c>
      <c r="H475" s="4">
        <v>285.69980884627392</v>
      </c>
      <c r="I475" s="4">
        <v>274.10243430999958</v>
      </c>
      <c r="J475" s="4">
        <v>298.00405156310632</v>
      </c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2:36">
      <c r="B476" t="s">
        <v>5</v>
      </c>
      <c r="C476" s="4">
        <v>424.50595178369821</v>
      </c>
      <c r="D476" s="4">
        <v>425.86152565434253</v>
      </c>
      <c r="E476" s="4">
        <v>388.41144796009382</v>
      </c>
      <c r="F476" s="4">
        <v>428.93647343950744</v>
      </c>
      <c r="G476" s="4">
        <v>463.14638098325969</v>
      </c>
      <c r="H476" s="4">
        <v>483.55796846523953</v>
      </c>
      <c r="I476" s="4">
        <v>485.51442583360671</v>
      </c>
      <c r="J476" s="4">
        <v>526.36787228561002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2:36">
      <c r="B477" t="s">
        <v>6</v>
      </c>
      <c r="C477" s="4">
        <v>199.63999113587295</v>
      </c>
      <c r="D477" s="4">
        <v>185.21130595729676</v>
      </c>
      <c r="E477" s="4">
        <v>174.91795866089052</v>
      </c>
      <c r="F477" s="4">
        <v>171.58587450186278</v>
      </c>
      <c r="G477" s="4">
        <v>181.19702679953377</v>
      </c>
      <c r="H477" s="4">
        <v>180.48690598518348</v>
      </c>
      <c r="I477" s="4">
        <v>175.38589935266688</v>
      </c>
      <c r="J477" s="4">
        <v>173.40734168093871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2:36">
      <c r="B478" t="s">
        <v>7</v>
      </c>
      <c r="C478" s="4">
        <v>945.5998546401006</v>
      </c>
      <c r="D478" s="4">
        <v>929.62441478884296</v>
      </c>
      <c r="E478" s="4">
        <v>866.20228495469109</v>
      </c>
      <c r="F478" s="4">
        <v>922.99961811732248</v>
      </c>
      <c r="G478" s="4">
        <v>954.53903544038644</v>
      </c>
      <c r="H478" s="4">
        <v>976.0637895860948</v>
      </c>
      <c r="I478" s="4">
        <v>933.80269903275087</v>
      </c>
      <c r="J478" s="4">
        <v>929.67957356338957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2:36">
      <c r="B479" t="s">
        <v>8</v>
      </c>
      <c r="C479" s="4">
        <v>523.8378035821496</v>
      </c>
      <c r="D479" s="4">
        <v>526.23029905002545</v>
      </c>
      <c r="E479" s="4">
        <v>520.51653695587845</v>
      </c>
      <c r="F479" s="4">
        <v>543.4359342955986</v>
      </c>
      <c r="G479" s="4">
        <v>568.31388445563755</v>
      </c>
      <c r="H479" s="4">
        <v>596.58983440346401</v>
      </c>
      <c r="I479" s="4">
        <v>585.98573048374146</v>
      </c>
      <c r="J479" s="4">
        <v>583.78584159946979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2:36">
      <c r="B480" t="s">
        <v>9</v>
      </c>
      <c r="C480" s="4">
        <v>2133.682159258869</v>
      </c>
      <c r="D480" s="4">
        <v>2049.9482022095476</v>
      </c>
      <c r="E480" s="4">
        <v>1965.0349274696091</v>
      </c>
      <c r="F480" s="4">
        <v>2127.92869370987</v>
      </c>
      <c r="G480" s="4">
        <v>2342.336273597462</v>
      </c>
      <c r="H480" s="4">
        <v>2492.4454836291156</v>
      </c>
      <c r="I480" s="4">
        <v>2422.575776926145</v>
      </c>
      <c r="J480" s="4">
        <v>2543.6132041987544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2:25">
      <c r="B481" t="s">
        <v>10</v>
      </c>
      <c r="C481" s="4">
        <v>1222.9757472705753</v>
      </c>
      <c r="D481" s="4">
        <v>1187.848854869372</v>
      </c>
      <c r="E481" s="4">
        <v>1175.4401286235502</v>
      </c>
      <c r="F481" s="4">
        <v>1292.9720573613324</v>
      </c>
      <c r="G481" s="4">
        <v>1387.7964939226702</v>
      </c>
      <c r="H481" s="4">
        <v>1459.4389454724799</v>
      </c>
      <c r="I481" s="4">
        <v>1383.1940829489006</v>
      </c>
      <c r="J481" s="4">
        <v>1439.5037935309672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2:25">
      <c r="B482" t="s">
        <v>11</v>
      </c>
      <c r="C482" s="4">
        <v>299.98593356801302</v>
      </c>
      <c r="D482" s="4">
        <v>303.29700065071449</v>
      </c>
      <c r="E482" s="4">
        <v>287.7555972977064</v>
      </c>
      <c r="F482" s="4">
        <v>316.41665498040203</v>
      </c>
      <c r="G482" s="4">
        <v>326.36795363483975</v>
      </c>
      <c r="H482" s="4">
        <v>325.73870693160751</v>
      </c>
      <c r="I482" s="4">
        <v>311.82636349846905</v>
      </c>
      <c r="J482" s="4">
        <v>308.28115153993707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2:25">
      <c r="B483" t="s">
        <v>12</v>
      </c>
      <c r="C483" s="4">
        <v>1111.9595726583777</v>
      </c>
      <c r="D483" s="4">
        <v>1122.664464564964</v>
      </c>
      <c r="E483" s="4">
        <v>1080.4826666555357</v>
      </c>
      <c r="F483" s="4">
        <v>1066.7155894670782</v>
      </c>
      <c r="G483" s="4">
        <v>1127.1251106693646</v>
      </c>
      <c r="H483" s="4">
        <v>1099.0783803059921</v>
      </c>
      <c r="I483" s="4">
        <v>1012.1468064679922</v>
      </c>
      <c r="J483" s="4">
        <v>979.50783138334668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2:25">
      <c r="B484" t="s">
        <v>13</v>
      </c>
      <c r="C484" s="4">
        <v>1565.1591342511967</v>
      </c>
      <c r="D484" s="4">
        <v>1615.6381493828853</v>
      </c>
      <c r="E484" s="4">
        <v>1580.2511517000673</v>
      </c>
      <c r="F484" s="4">
        <v>1750.1179285667204</v>
      </c>
      <c r="G484" s="4">
        <v>1910.3311110465372</v>
      </c>
      <c r="H484" s="4">
        <v>2093.0255773182043</v>
      </c>
      <c r="I484" s="4">
        <v>2109.297022959413</v>
      </c>
      <c r="J484" s="4">
        <v>2164.3462388774401</v>
      </c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2:25">
      <c r="B485" t="s">
        <v>14</v>
      </c>
      <c r="C485" s="4">
        <v>299.34330694637544</v>
      </c>
      <c r="D485" s="4">
        <v>305.06694125094884</v>
      </c>
      <c r="E485" s="4">
        <v>302.28178797044308</v>
      </c>
      <c r="F485" s="4">
        <v>321.49411460679738</v>
      </c>
      <c r="G485" s="4">
        <v>360.63554094918589</v>
      </c>
      <c r="H485" s="4">
        <v>371.84847312400268</v>
      </c>
      <c r="I485" s="4">
        <v>358.92508294543535</v>
      </c>
      <c r="J485" s="4">
        <v>363.77918801335483</v>
      </c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2:25">
      <c r="B486" t="s">
        <v>15</v>
      </c>
      <c r="C486" s="4">
        <v>202.49767531287335</v>
      </c>
      <c r="D486" s="4">
        <v>195.00777387736699</v>
      </c>
      <c r="E486" s="4">
        <v>188.42693331027712</v>
      </c>
      <c r="F486" s="4">
        <v>202.74696679845601</v>
      </c>
      <c r="G486" s="4">
        <v>219.98778859452389</v>
      </c>
      <c r="H486" s="4">
        <v>231.26750506992147</v>
      </c>
      <c r="I486" s="4">
        <v>220.55645360972792</v>
      </c>
      <c r="J486" s="4">
        <v>229.8468482196092</v>
      </c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2:25">
      <c r="B487" t="s">
        <v>16</v>
      </c>
      <c r="C487" s="4">
        <v>770.27085604914396</v>
      </c>
      <c r="D487" s="4">
        <v>758.90578834936821</v>
      </c>
      <c r="E487" s="4">
        <v>716.68601145805042</v>
      </c>
      <c r="F487" s="4">
        <v>721.80923062061015</v>
      </c>
      <c r="G487" s="4">
        <v>764.0892683897863</v>
      </c>
      <c r="H487" s="4">
        <v>810.39415182065568</v>
      </c>
      <c r="I487" s="4">
        <v>772.28504412790312</v>
      </c>
      <c r="J487" s="4">
        <v>782.86987689676266</v>
      </c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2:25">
      <c r="B488" t="s">
        <v>17</v>
      </c>
      <c r="C488" s="4">
        <v>99.981650940638332</v>
      </c>
      <c r="D488" s="4">
        <v>99.877461957379083</v>
      </c>
      <c r="E488" s="4">
        <v>97.952313649328531</v>
      </c>
      <c r="F488" s="4">
        <v>104.80742861744815</v>
      </c>
      <c r="G488" s="4">
        <v>115.5472627343662</v>
      </c>
      <c r="H488" s="4">
        <v>116.52620379319937</v>
      </c>
      <c r="I488" s="4">
        <v>110.30916959680616</v>
      </c>
      <c r="J488" s="4">
        <v>111.87543445557762</v>
      </c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2:25">
      <c r="B489" t="s">
        <v>47</v>
      </c>
      <c r="C489" s="4">
        <v>31.841769302044405</v>
      </c>
      <c r="D489" s="4">
        <v>32.064256508617206</v>
      </c>
      <c r="E489" s="4">
        <v>30.994832817930867</v>
      </c>
      <c r="F489" s="4">
        <v>33.809348347889397</v>
      </c>
      <c r="G489" s="4">
        <v>40.102046302282012</v>
      </c>
      <c r="H489" s="4">
        <v>38.824504401634478</v>
      </c>
      <c r="I489" s="4">
        <v>40.745709405279605</v>
      </c>
      <c r="J489" s="4">
        <v>43.713164608383209</v>
      </c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2:25">
      <c r="B490" t="s">
        <v>49</v>
      </c>
      <c r="C490" s="4">
        <f t="shared" ref="C490:J490" si="24">SUM(C472:C489)</f>
        <v>12674.037238037479</v>
      </c>
      <c r="D490" s="4">
        <f t="shared" si="24"/>
        <v>12556.441388205747</v>
      </c>
      <c r="E490" s="4">
        <f t="shared" si="24"/>
        <v>12077.449099775602</v>
      </c>
      <c r="F490" s="4">
        <f t="shared" si="24"/>
        <v>12888.092653215139</v>
      </c>
      <c r="G490" s="4">
        <f t="shared" si="24"/>
        <v>13876.072594542047</v>
      </c>
      <c r="H490" s="4">
        <f t="shared" si="24"/>
        <v>14554.08425097042</v>
      </c>
      <c r="I490" s="4">
        <f t="shared" si="24"/>
        <v>14038.30772493033</v>
      </c>
      <c r="J490" s="4">
        <f t="shared" si="24"/>
        <v>14337.003521239743</v>
      </c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4" spans="2:25">
      <c r="B494" s="8" t="s">
        <v>78</v>
      </c>
    </row>
    <row r="495" spans="2:25">
      <c r="B495" t="s">
        <v>53</v>
      </c>
    </row>
    <row r="496" spans="2:25">
      <c r="B496" t="s">
        <v>77</v>
      </c>
    </row>
    <row r="498" spans="2:10">
      <c r="C498" s="3">
        <v>1981</v>
      </c>
      <c r="D498" s="3">
        <v>1983</v>
      </c>
      <c r="E498" s="3">
        <v>1985</v>
      </c>
      <c r="F498" s="3">
        <v>1987</v>
      </c>
      <c r="G498" s="3">
        <v>1989</v>
      </c>
      <c r="H498" s="3">
        <v>1991</v>
      </c>
      <c r="I498" s="3">
        <v>1993</v>
      </c>
      <c r="J498" s="3">
        <v>1995</v>
      </c>
    </row>
    <row r="499" spans="2:10">
      <c r="B499" t="s">
        <v>1</v>
      </c>
      <c r="C499" s="4">
        <v>13135652.798884144</v>
      </c>
      <c r="D499" s="4">
        <v>17549082.661308404</v>
      </c>
      <c r="E499" s="4">
        <v>22431383.135823715</v>
      </c>
      <c r="F499" s="4">
        <v>28617490.822963759</v>
      </c>
      <c r="G499" s="4">
        <v>35151973.420944892</v>
      </c>
      <c r="H499" s="4">
        <v>44945373.415030219</v>
      </c>
      <c r="I499" s="4">
        <v>49610558.893636905</v>
      </c>
      <c r="J499" s="4">
        <v>56084880.680495284</v>
      </c>
    </row>
    <row r="500" spans="2:10">
      <c r="B500" t="s">
        <v>2</v>
      </c>
      <c r="C500" s="4">
        <v>3439508.1573667983</v>
      </c>
      <c r="D500" s="4">
        <v>4666383.9847056903</v>
      </c>
      <c r="E500" s="4">
        <v>5784932.3510512337</v>
      </c>
      <c r="F500" s="4">
        <v>7115384.873159538</v>
      </c>
      <c r="G500" s="4">
        <v>9143668.6112339161</v>
      </c>
      <c r="H500" s="4">
        <v>11083259.58462102</v>
      </c>
      <c r="I500" s="4">
        <v>12263111.476208474</v>
      </c>
      <c r="J500" s="4">
        <v>13834457.832555603</v>
      </c>
    </row>
    <row r="501" spans="2:10">
      <c r="B501" t="s">
        <v>3</v>
      </c>
      <c r="C501" s="4">
        <v>3075450.1264399323</v>
      </c>
      <c r="D501" s="4">
        <v>3946373.2905608597</v>
      </c>
      <c r="E501" s="4">
        <v>4994825.3435369404</v>
      </c>
      <c r="F501" s="4">
        <v>5660129.9046730008</v>
      </c>
      <c r="G501" s="4">
        <v>6969824.6819416443</v>
      </c>
      <c r="H501" s="4">
        <v>8094014.9270201856</v>
      </c>
      <c r="I501" s="4">
        <v>8979103.0468454808</v>
      </c>
      <c r="J501" s="4">
        <v>9948593.4253562428</v>
      </c>
    </row>
    <row r="502" spans="2:10">
      <c r="B502" t="s">
        <v>4</v>
      </c>
      <c r="C502" s="4">
        <v>2060544.0177169756</v>
      </c>
      <c r="D502" s="4">
        <v>2791070.5721902046</v>
      </c>
      <c r="E502" s="4">
        <v>3855108.6058703195</v>
      </c>
      <c r="F502" s="4">
        <v>4709858.480078768</v>
      </c>
      <c r="G502" s="4">
        <v>5740405.7321369024</v>
      </c>
      <c r="H502" s="4">
        <v>7301183.3520124499</v>
      </c>
      <c r="I502" s="4">
        <v>8360039.2021303186</v>
      </c>
      <c r="J502" s="4">
        <v>9584202.2094427049</v>
      </c>
    </row>
    <row r="503" spans="2:10">
      <c r="B503" t="s">
        <v>5</v>
      </c>
      <c r="C503" s="4">
        <v>3920222.9841692918</v>
      </c>
      <c r="D503" s="4">
        <v>5272917.7927611358</v>
      </c>
      <c r="E503" s="4">
        <v>6186322.5053495141</v>
      </c>
      <c r="F503" s="4">
        <v>7871301.0425315257</v>
      </c>
      <c r="G503" s="4">
        <v>9779334.1330329776</v>
      </c>
      <c r="H503" s="4">
        <v>11692816.413557349</v>
      </c>
      <c r="I503" s="4">
        <v>13778613.193294317</v>
      </c>
      <c r="J503" s="4">
        <v>15720572.481937153</v>
      </c>
    </row>
    <row r="504" spans="2:10">
      <c r="B504" t="s">
        <v>6</v>
      </c>
      <c r="C504" s="4">
        <v>1520539.3949435239</v>
      </c>
      <c r="D504" s="4">
        <v>1892724.0924910395</v>
      </c>
      <c r="E504" s="4">
        <v>2231893.1543687694</v>
      </c>
      <c r="F504" s="4">
        <v>2617820.3798422804</v>
      </c>
      <c r="G504" s="4">
        <v>3450104.842642189</v>
      </c>
      <c r="H504" s="4">
        <v>4011468.9151044623</v>
      </c>
      <c r="I504" s="4">
        <v>4441846.2721226886</v>
      </c>
      <c r="J504" s="4">
        <v>5016748.371233522</v>
      </c>
    </row>
    <row r="505" spans="2:10">
      <c r="B505" t="s">
        <v>7</v>
      </c>
      <c r="C505" s="4">
        <v>6187604.2334775627</v>
      </c>
      <c r="D505" s="4">
        <v>8488700.3082391117</v>
      </c>
      <c r="E505" s="4">
        <v>10878005.901091207</v>
      </c>
      <c r="F505" s="4">
        <v>13180133.035651237</v>
      </c>
      <c r="G505" s="4">
        <v>15845849.678663744</v>
      </c>
      <c r="H505" s="4">
        <v>18843865.145419542</v>
      </c>
      <c r="I505" s="4">
        <v>21732329.361744937</v>
      </c>
      <c r="J505" s="4">
        <v>24777316.162351243</v>
      </c>
    </row>
    <row r="506" spans="2:10">
      <c r="B506" t="s">
        <v>8</v>
      </c>
      <c r="C506" s="4">
        <v>3545417.1277825804</v>
      </c>
      <c r="D506" s="4">
        <v>4529126.1173098478</v>
      </c>
      <c r="E506" s="4">
        <v>5973879.8348990977</v>
      </c>
      <c r="F506" s="4">
        <v>7511320.7205694113</v>
      </c>
      <c r="G506" s="4">
        <v>9820055.5008712057</v>
      </c>
      <c r="H506" s="4">
        <v>11971632.764733233</v>
      </c>
      <c r="I506" s="4">
        <v>13389763.831805279</v>
      </c>
      <c r="J506" s="4">
        <v>15111105.591585366</v>
      </c>
    </row>
    <row r="507" spans="2:10">
      <c r="B507" t="s">
        <v>9</v>
      </c>
      <c r="C507" s="4">
        <v>19139518.864772182</v>
      </c>
      <c r="D507" s="4">
        <v>24083559.605652638</v>
      </c>
      <c r="E507" s="4">
        <v>29562888.010930721</v>
      </c>
      <c r="F507" s="4">
        <v>38873757.541177638</v>
      </c>
      <c r="G507" s="4">
        <v>50167437.281241573</v>
      </c>
      <c r="H507" s="4">
        <v>61610732.004027866</v>
      </c>
      <c r="I507" s="4">
        <v>69159804.931112662</v>
      </c>
      <c r="J507" s="4">
        <v>80394280.642367631</v>
      </c>
    </row>
    <row r="508" spans="2:10">
      <c r="B508" t="s">
        <v>10</v>
      </c>
      <c r="C508" s="4">
        <v>10466395.006790582</v>
      </c>
      <c r="D508" s="4">
        <v>13362512.471269406</v>
      </c>
      <c r="E508" s="4">
        <v>16851914.306458589</v>
      </c>
      <c r="F508" s="4">
        <v>20777060.389389597</v>
      </c>
      <c r="G508" s="4">
        <v>25752041.173039895</v>
      </c>
      <c r="H508" s="4">
        <v>31971338.780569103</v>
      </c>
      <c r="I508" s="4">
        <v>35508193.979754955</v>
      </c>
      <c r="J508" s="4">
        <v>39799334.167614751</v>
      </c>
    </row>
    <row r="509" spans="2:10">
      <c r="B509" t="s">
        <v>11</v>
      </c>
      <c r="C509" s="4">
        <v>1621057.5567338893</v>
      </c>
      <c r="D509" s="4">
        <v>2080713.5611088246</v>
      </c>
      <c r="E509" s="4">
        <v>3114830.9863560703</v>
      </c>
      <c r="F509" s="4">
        <v>3716125.0819015596</v>
      </c>
      <c r="G509" s="4">
        <v>4674665.8061653906</v>
      </c>
      <c r="H509" s="4">
        <v>5761489.3680300433</v>
      </c>
      <c r="I509" s="4">
        <v>6481496.1266438179</v>
      </c>
      <c r="J509" s="4">
        <v>7045139.1934944186</v>
      </c>
    </row>
    <row r="510" spans="2:10">
      <c r="B510" t="s">
        <v>12</v>
      </c>
      <c r="C510" s="4">
        <v>6283704.7932908619</v>
      </c>
      <c r="D510" s="4">
        <v>8034952.5754118403</v>
      </c>
      <c r="E510" s="4">
        <v>9878631.2124827392</v>
      </c>
      <c r="F510" s="4">
        <v>11870398.736405209</v>
      </c>
      <c r="G510" s="4">
        <v>14921940.935496897</v>
      </c>
      <c r="H510" s="4">
        <v>17855371.206211321</v>
      </c>
      <c r="I510" s="4">
        <v>20210168.467446994</v>
      </c>
      <c r="J510" s="4">
        <v>23160202.205249071</v>
      </c>
    </row>
    <row r="511" spans="2:10">
      <c r="B511" t="s">
        <v>13</v>
      </c>
      <c r="C511" s="4">
        <v>15609669.616979459</v>
      </c>
      <c r="D511" s="4">
        <v>21003168.907381009</v>
      </c>
      <c r="E511" s="4">
        <v>25561275.679643825</v>
      </c>
      <c r="F511" s="4">
        <v>33917717.994997747</v>
      </c>
      <c r="G511" s="4">
        <v>42847374.446027189</v>
      </c>
      <c r="H511" s="4">
        <v>54146912.479595758</v>
      </c>
      <c r="I511" s="4">
        <v>62159904.059692353</v>
      </c>
      <c r="J511" s="4">
        <v>72104142.326996312</v>
      </c>
    </row>
    <row r="512" spans="2:10">
      <c r="B512" t="s">
        <v>14</v>
      </c>
      <c r="C512" s="4">
        <v>2209131.1548789251</v>
      </c>
      <c r="D512" s="4">
        <v>3171255.9699957431</v>
      </c>
      <c r="E512" s="4">
        <v>3853923.2289550467</v>
      </c>
      <c r="F512" s="4">
        <v>5140396.2963949349</v>
      </c>
      <c r="G512" s="4">
        <v>6281206.8257361399</v>
      </c>
      <c r="H512" s="4">
        <v>7874178.0512204105</v>
      </c>
      <c r="I512" s="4">
        <v>8631746.1194753889</v>
      </c>
      <c r="J512" s="4">
        <v>9682747.5488850735</v>
      </c>
    </row>
    <row r="513" spans="2:37">
      <c r="B513" t="s">
        <v>15</v>
      </c>
      <c r="C513" s="4">
        <v>1906329.9264085121</v>
      </c>
      <c r="D513" s="4">
        <v>2355310.483861553</v>
      </c>
      <c r="E513" s="4">
        <v>2874672.8095475826</v>
      </c>
      <c r="F513" s="4">
        <v>3741978.9862156585</v>
      </c>
      <c r="G513" s="4">
        <v>4708517.7955955407</v>
      </c>
      <c r="H513" s="4">
        <v>5605765.9443946425</v>
      </c>
      <c r="I513" s="4">
        <v>6195373.8326054793</v>
      </c>
      <c r="J513" s="4">
        <v>7194670.0899384813</v>
      </c>
    </row>
    <row r="514" spans="2:37">
      <c r="B514" t="s">
        <v>16</v>
      </c>
      <c r="C514" s="4">
        <v>7703166.825823281</v>
      </c>
      <c r="D514" s="4">
        <v>9722198.9634467233</v>
      </c>
      <c r="E514" s="4">
        <v>11527903.023825774</v>
      </c>
      <c r="F514" s="4">
        <v>14114298.103513686</v>
      </c>
      <c r="G514" s="4">
        <v>17331877.831721734</v>
      </c>
      <c r="H514" s="4">
        <v>20809058.196051572</v>
      </c>
      <c r="I514" s="4">
        <v>22900306.740811199</v>
      </c>
      <c r="J514" s="4">
        <v>25842479.073510028</v>
      </c>
    </row>
    <row r="515" spans="2:37">
      <c r="B515" t="s">
        <v>17</v>
      </c>
      <c r="C515" s="4">
        <v>899329.61150894838</v>
      </c>
      <c r="D515" s="4">
        <v>1189883.4394493466</v>
      </c>
      <c r="E515" s="4">
        <v>1335480.9367209193</v>
      </c>
      <c r="F515" s="4">
        <v>1618028.7647022733</v>
      </c>
      <c r="G515" s="4">
        <v>2020133.5605122149</v>
      </c>
      <c r="H515" s="4">
        <v>2510540.3047463661</v>
      </c>
      <c r="I515" s="4">
        <v>2822058.2099695881</v>
      </c>
      <c r="J515" s="4">
        <v>3206564.5587775591</v>
      </c>
    </row>
    <row r="516" spans="2:37">
      <c r="B516" t="s">
        <v>47</v>
      </c>
      <c r="C516" s="4">
        <v>273331.29341007007</v>
      </c>
      <c r="D516" s="4">
        <v>366749.90044082468</v>
      </c>
      <c r="E516" s="4">
        <v>479973.5340020163</v>
      </c>
      <c r="F516" s="4">
        <v>555188.85217802168</v>
      </c>
      <c r="G516" s="4">
        <v>667880.10074446781</v>
      </c>
      <c r="H516" s="4">
        <v>825795.11126507737</v>
      </c>
      <c r="I516" s="4">
        <v>934255.60131604364</v>
      </c>
      <c r="J516" s="4">
        <v>1116474.4530089055</v>
      </c>
    </row>
    <row r="517" spans="2:37">
      <c r="B517" t="s">
        <v>49</v>
      </c>
      <c r="C517" s="4">
        <f>SUM(C499:C516)</f>
        <v>102996573.49137753</v>
      </c>
      <c r="D517" s="4">
        <f t="shared" ref="D517:I517" si="25">SUM(D499:D516)</f>
        <v>134506684.69758418</v>
      </c>
      <c r="E517" s="4">
        <f t="shared" si="25"/>
        <v>167377844.56091404</v>
      </c>
      <c r="F517" s="4">
        <f t="shared" si="25"/>
        <v>211608390.00634581</v>
      </c>
      <c r="G517" s="4">
        <f t="shared" si="25"/>
        <v>265274292.35774848</v>
      </c>
      <c r="H517" s="4">
        <f t="shared" si="25"/>
        <v>326914795.96361071</v>
      </c>
      <c r="I517" s="4">
        <f t="shared" si="25"/>
        <v>367558673.34661686</v>
      </c>
      <c r="J517" s="4">
        <f>SUM(J499:J516)</f>
        <v>419623911.01479936</v>
      </c>
    </row>
    <row r="520" spans="2:37">
      <c r="B520" s="17" t="s">
        <v>79</v>
      </c>
    </row>
    <row r="521" spans="2:37">
      <c r="AK521" s="4"/>
    </row>
    <row r="522" spans="2:37">
      <c r="C522" s="3">
        <v>1981</v>
      </c>
      <c r="D522" s="3">
        <v>1983</v>
      </c>
      <c r="E522" s="3">
        <v>1985</v>
      </c>
      <c r="F522" s="3">
        <v>1987</v>
      </c>
      <c r="G522" s="3">
        <v>1989</v>
      </c>
      <c r="H522" s="3">
        <v>1991</v>
      </c>
      <c r="I522" s="3">
        <v>1993</v>
      </c>
      <c r="J522" s="3">
        <v>1995</v>
      </c>
    </row>
    <row r="523" spans="2:37">
      <c r="B523" t="s">
        <v>1</v>
      </c>
      <c r="C523" s="4">
        <v>13878327.854607157</v>
      </c>
      <c r="D523" s="4">
        <v>18681519.597140588</v>
      </c>
      <c r="E523" s="4">
        <v>24100102.947627634</v>
      </c>
      <c r="F523" s="4">
        <v>31331350.699504189</v>
      </c>
      <c r="G523" s="4">
        <v>38505118.368738309</v>
      </c>
      <c r="H523" s="4">
        <v>48802505.933708243</v>
      </c>
      <c r="I523" s="4">
        <v>53346748.714566238</v>
      </c>
      <c r="J523" s="4">
        <v>60680348.680495299</v>
      </c>
    </row>
    <row r="524" spans="2:37">
      <c r="B524" t="s">
        <v>2</v>
      </c>
      <c r="C524" s="4">
        <v>3583282.2849083235</v>
      </c>
      <c r="D524" s="4">
        <v>4917521.6071404833</v>
      </c>
      <c r="E524" s="4">
        <v>6131377.3342569126</v>
      </c>
      <c r="F524" s="4">
        <v>7751766.3206732348</v>
      </c>
      <c r="G524" s="4">
        <v>9956734.0714969076</v>
      </c>
      <c r="H524" s="4">
        <v>12028828.241371322</v>
      </c>
      <c r="I524" s="4">
        <v>13213407.375361573</v>
      </c>
      <c r="J524" s="4">
        <v>14954066.832555607</v>
      </c>
    </row>
    <row r="525" spans="2:37">
      <c r="B525" t="s">
        <v>3</v>
      </c>
      <c r="C525" s="4">
        <v>2970613.3482293263</v>
      </c>
      <c r="D525" s="4">
        <v>3833499.3429237269</v>
      </c>
      <c r="E525" s="4">
        <v>4903049.3048176169</v>
      </c>
      <c r="F525" s="4">
        <v>5974304.5921803685</v>
      </c>
      <c r="G525" s="4">
        <v>7292873.7849947084</v>
      </c>
      <c r="H525" s="4">
        <v>8520286.1762903538</v>
      </c>
      <c r="I525" s="4">
        <v>9429063.092689706</v>
      </c>
      <c r="J525" s="4">
        <v>10777063.425356245</v>
      </c>
    </row>
    <row r="526" spans="2:37">
      <c r="B526" t="s">
        <v>4</v>
      </c>
      <c r="C526" s="4">
        <v>2202739.9770223359</v>
      </c>
      <c r="D526" s="4">
        <v>3036193.0345595339</v>
      </c>
      <c r="E526" s="4">
        <v>4217428.0828808583</v>
      </c>
      <c r="F526" s="4">
        <v>5318501.604934114</v>
      </c>
      <c r="G526" s="4">
        <v>6394112.3383414615</v>
      </c>
      <c r="H526" s="4">
        <v>8038409.2431187313</v>
      </c>
      <c r="I526" s="4">
        <v>9095166.4373087566</v>
      </c>
      <c r="J526" s="4">
        <v>10371886.209442707</v>
      </c>
    </row>
    <row r="527" spans="2:37">
      <c r="B527" t="s">
        <v>5</v>
      </c>
      <c r="C527" s="4">
        <v>3920016.0600147205</v>
      </c>
      <c r="D527" s="4">
        <v>5287278.2077828068</v>
      </c>
      <c r="E527" s="4">
        <v>6178312.9438911593</v>
      </c>
      <c r="F527" s="4">
        <v>8247034.7043064767</v>
      </c>
      <c r="G527" s="4">
        <v>10242436.266534904</v>
      </c>
      <c r="H527" s="4">
        <v>12348823.550526798</v>
      </c>
      <c r="I527" s="4">
        <v>14864626.240398746</v>
      </c>
      <c r="J527" s="4">
        <v>17022116.481937155</v>
      </c>
    </row>
    <row r="528" spans="2:37">
      <c r="B528" t="s">
        <v>6</v>
      </c>
      <c r="C528" s="4">
        <v>1592113.4715359274</v>
      </c>
      <c r="D528" s="4">
        <v>2014176.4109558139</v>
      </c>
      <c r="E528" s="4">
        <v>2403333.3938231729</v>
      </c>
      <c r="F528" s="4">
        <v>2849611.6786447042</v>
      </c>
      <c r="G528" s="4">
        <v>3756195.7558090426</v>
      </c>
      <c r="H528" s="4">
        <v>4344806.0447726091</v>
      </c>
      <c r="I528" s="4">
        <v>4800298.614943915</v>
      </c>
      <c r="J528" s="4">
        <v>5444590.3712335229</v>
      </c>
    </row>
    <row r="529" spans="2:10">
      <c r="B529" t="s">
        <v>7</v>
      </c>
      <c r="C529" s="4">
        <v>6449507.5766403088</v>
      </c>
      <c r="D529" s="4">
        <v>8821066.3903053962</v>
      </c>
      <c r="E529" s="4">
        <v>11466448.788344992</v>
      </c>
      <c r="F529" s="4">
        <v>14364162.815765062</v>
      </c>
      <c r="G529" s="4">
        <v>17358556.733387157</v>
      </c>
      <c r="H529" s="4">
        <v>20684121.383562684</v>
      </c>
      <c r="I529" s="4">
        <v>23509568.267603707</v>
      </c>
      <c r="J529" s="4">
        <v>26868557.162351251</v>
      </c>
    </row>
    <row r="530" spans="2:10">
      <c r="B530" t="s">
        <v>8</v>
      </c>
      <c r="C530" s="4">
        <v>3835065.0980092464</v>
      </c>
      <c r="D530" s="4">
        <v>4953853.0418959484</v>
      </c>
      <c r="E530" s="4">
        <v>6636089.4807242621</v>
      </c>
      <c r="F530" s="4">
        <v>8329852.3488890389</v>
      </c>
      <c r="G530" s="4">
        <v>10769177.699656835</v>
      </c>
      <c r="H530" s="4">
        <v>13166038.78523303</v>
      </c>
      <c r="I530" s="4">
        <v>14530983.102862746</v>
      </c>
      <c r="J530" s="4">
        <v>16319459.59158537</v>
      </c>
    </row>
    <row r="531" spans="2:10">
      <c r="B531" t="s">
        <v>9</v>
      </c>
      <c r="C531" s="4">
        <v>20338433.052397572</v>
      </c>
      <c r="D531" s="4">
        <v>25724642.126253624</v>
      </c>
      <c r="E531" s="4">
        <v>31838504.261378735</v>
      </c>
      <c r="F531" s="4">
        <v>42345519.92741473</v>
      </c>
      <c r="G531" s="4">
        <v>54567176.057934724</v>
      </c>
      <c r="H531" s="4">
        <v>66933963.255646065</v>
      </c>
      <c r="I531" s="4">
        <v>74673108.636147544</v>
      </c>
      <c r="J531" s="4">
        <v>86872347.642367646</v>
      </c>
    </row>
    <row r="532" spans="2:10">
      <c r="B532" t="s">
        <v>10</v>
      </c>
      <c r="C532" s="4">
        <v>11098842.726588309</v>
      </c>
      <c r="D532" s="4">
        <v>14291876.226579322</v>
      </c>
      <c r="E532" s="4">
        <v>18230696.008972637</v>
      </c>
      <c r="F532" s="4">
        <v>22746060.931641754</v>
      </c>
      <c r="G532" s="4">
        <v>28183078.171615761</v>
      </c>
      <c r="H532" s="4">
        <v>34796746.798429765</v>
      </c>
      <c r="I532" s="4">
        <v>38438079.437581398</v>
      </c>
      <c r="J532" s="4">
        <v>43038225.167614758</v>
      </c>
    </row>
    <row r="533" spans="2:10">
      <c r="B533" t="s">
        <v>11</v>
      </c>
      <c r="C533" s="4">
        <v>1698080.1655267668</v>
      </c>
      <c r="D533" s="4">
        <v>2207503.1245165695</v>
      </c>
      <c r="E533" s="4">
        <v>3328451.8607609184</v>
      </c>
      <c r="F533" s="4">
        <v>4113487.1801685332</v>
      </c>
      <c r="G533" s="4">
        <v>5113124.9415150536</v>
      </c>
      <c r="H533" s="4">
        <v>6251704.2091158861</v>
      </c>
      <c r="I533" s="4">
        <v>6968040.4279312873</v>
      </c>
      <c r="J533" s="4">
        <v>7634668.1934944205</v>
      </c>
    </row>
    <row r="534" spans="2:10">
      <c r="B534" t="s">
        <v>12</v>
      </c>
      <c r="C534" s="4">
        <v>6662762.2349864291</v>
      </c>
      <c r="D534" s="4">
        <v>8642607.2076639384</v>
      </c>
      <c r="E534" s="4">
        <v>10737538.466953885</v>
      </c>
      <c r="F534" s="4">
        <v>13045828.749949221</v>
      </c>
      <c r="G534" s="4">
        <v>16312623.643906932</v>
      </c>
      <c r="H534" s="4">
        <v>19455109.082725268</v>
      </c>
      <c r="I534" s="4">
        <v>21880891.526595756</v>
      </c>
      <c r="J534" s="4">
        <v>25083278.205249075</v>
      </c>
    </row>
    <row r="535" spans="2:10">
      <c r="B535" t="s">
        <v>13</v>
      </c>
      <c r="C535" s="4">
        <v>16387263.405915238</v>
      </c>
      <c r="D535" s="4">
        <v>22340215.611034412</v>
      </c>
      <c r="E535" s="4">
        <v>27250267.109948374</v>
      </c>
      <c r="F535" s="4">
        <v>37048514.444247708</v>
      </c>
      <c r="G535" s="4">
        <v>46425225.758049682</v>
      </c>
      <c r="H535" s="4">
        <v>58562436.548891336</v>
      </c>
      <c r="I535" s="4">
        <v>66477856.584143661</v>
      </c>
      <c r="J535" s="4">
        <v>77859628.326996326</v>
      </c>
    </row>
    <row r="536" spans="2:10">
      <c r="B536" t="s">
        <v>14</v>
      </c>
      <c r="C536" s="4">
        <v>2554976.9587974497</v>
      </c>
      <c r="D536" s="4">
        <v>3382754.4970552702</v>
      </c>
      <c r="E536" s="4">
        <v>4237424.4444395397</v>
      </c>
      <c r="F536" s="4">
        <v>5602199.9330754783</v>
      </c>
      <c r="G536" s="4">
        <v>6835228.650720574</v>
      </c>
      <c r="H536" s="4">
        <v>8514310.6219161339</v>
      </c>
      <c r="I536" s="4">
        <v>9320186.0333526675</v>
      </c>
      <c r="J536" s="4">
        <v>10467883.548885075</v>
      </c>
    </row>
    <row r="537" spans="2:10">
      <c r="B537" t="s">
        <v>15</v>
      </c>
      <c r="C537" s="4">
        <v>1964868.2333243196</v>
      </c>
      <c r="D537" s="4">
        <v>2456152.5805828874</v>
      </c>
      <c r="E537" s="4">
        <v>3010861.0987285669</v>
      </c>
      <c r="F537" s="4">
        <v>4031281.0377899599</v>
      </c>
      <c r="G537" s="4">
        <v>5111301.2403245242</v>
      </c>
      <c r="H537" s="4">
        <v>6080659.9300690908</v>
      </c>
      <c r="I537" s="4">
        <v>6682516.3360327613</v>
      </c>
      <c r="J537" s="4">
        <v>7778244.0899384832</v>
      </c>
    </row>
    <row r="538" spans="2:10">
      <c r="B538" t="s">
        <v>16</v>
      </c>
      <c r="C538" s="4">
        <v>8139319.2597470917</v>
      </c>
      <c r="D538" s="4">
        <v>10354494.229200847</v>
      </c>
      <c r="E538" s="4">
        <v>12519504.448515909</v>
      </c>
      <c r="F538" s="4">
        <v>15130670.073917488</v>
      </c>
      <c r="G538" s="4">
        <v>18719242.140923347</v>
      </c>
      <c r="H538" s="4">
        <v>22530340.233016532</v>
      </c>
      <c r="I538" s="4">
        <v>24600157.03838706</v>
      </c>
      <c r="J538" s="4">
        <v>28006732.073510036</v>
      </c>
    </row>
    <row r="539" spans="2:10">
      <c r="B539" t="s">
        <v>17</v>
      </c>
      <c r="C539" s="4">
        <v>872216.89740388712</v>
      </c>
      <c r="D539" s="4">
        <v>1190294.1631574954</v>
      </c>
      <c r="E539" s="4">
        <v>1625360.2553545455</v>
      </c>
      <c r="F539" s="4">
        <v>1767041.3838577012</v>
      </c>
      <c r="G539" s="4">
        <v>2196666.0891137137</v>
      </c>
      <c r="H539" s="4">
        <v>2721027.2261530603</v>
      </c>
      <c r="I539" s="4">
        <v>3033714.3021341823</v>
      </c>
      <c r="J539" s="4">
        <v>3468295.55877756</v>
      </c>
    </row>
    <row r="540" spans="2:10">
      <c r="B540" t="s">
        <v>47</v>
      </c>
      <c r="C540" s="4">
        <v>270212.23851479939</v>
      </c>
      <c r="D540" s="4">
        <v>362914.11056535144</v>
      </c>
      <c r="E540" s="4">
        <v>473349.60734206269</v>
      </c>
      <c r="F540" s="4">
        <v>579418.49105350557</v>
      </c>
      <c r="G540" s="4">
        <v>696128.24388264329</v>
      </c>
      <c r="H540" s="4">
        <v>895635.74868115084</v>
      </c>
      <c r="I540" s="4">
        <v>1021753.010808219</v>
      </c>
      <c r="J540" s="4">
        <v>1212446.4530089058</v>
      </c>
    </row>
    <row r="541" spans="2:10">
      <c r="B541" t="s">
        <v>49</v>
      </c>
      <c r="C541" s="4">
        <f>SUM(C523:C540)</f>
        <v>108418640.8441692</v>
      </c>
      <c r="D541" s="4">
        <f t="shared" ref="D541:J541" si="26">SUM(D523:D540)</f>
        <v>142498561.50931403</v>
      </c>
      <c r="E541" s="4">
        <f t="shared" si="26"/>
        <v>179288099.83876178</v>
      </c>
      <c r="F541" s="4">
        <f t="shared" si="26"/>
        <v>230576606.91801327</v>
      </c>
      <c r="G541" s="4">
        <f t="shared" si="26"/>
        <v>288434999.95694625</v>
      </c>
      <c r="H541" s="4">
        <f t="shared" si="26"/>
        <v>354675753.01322806</v>
      </c>
      <c r="I541" s="4">
        <f t="shared" si="26"/>
        <v>395886165.17884988</v>
      </c>
      <c r="J541" s="4">
        <f t="shared" si="26"/>
        <v>453859838.01479942</v>
      </c>
    </row>
    <row r="544" spans="2:10">
      <c r="B544" s="17" t="s">
        <v>191</v>
      </c>
    </row>
    <row r="545" spans="2:36">
      <c r="B545" t="s">
        <v>55</v>
      </c>
    </row>
    <row r="546" spans="2:36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2:36">
      <c r="C547">
        <v>1981</v>
      </c>
      <c r="D547">
        <v>1983</v>
      </c>
      <c r="E547">
        <v>1985</v>
      </c>
      <c r="F547">
        <v>1987</v>
      </c>
      <c r="G547">
        <v>1989</v>
      </c>
      <c r="H547">
        <v>1991</v>
      </c>
      <c r="I547">
        <v>1993</v>
      </c>
      <c r="J547">
        <v>1995</v>
      </c>
    </row>
    <row r="548" spans="2:36">
      <c r="B548" t="s">
        <v>1</v>
      </c>
      <c r="C548" s="49">
        <v>56630881.862087116</v>
      </c>
      <c r="D548" s="49">
        <v>59980418.131928653</v>
      </c>
      <c r="E548" s="49">
        <v>63974190.796701089</v>
      </c>
      <c r="F548" s="49">
        <v>70954611.87950702</v>
      </c>
      <c r="G548" s="49">
        <v>76929586.974458486</v>
      </c>
      <c r="H548" s="49">
        <v>84921009.383360416</v>
      </c>
      <c r="I548" s="49">
        <v>83437380.301405475</v>
      </c>
      <c r="J548" s="49">
        <v>86870337.031792313</v>
      </c>
      <c r="K548" s="3"/>
      <c r="L548" s="9"/>
      <c r="M548" s="9"/>
      <c r="N548" s="9"/>
      <c r="O548" s="9"/>
      <c r="P548" s="9"/>
      <c r="Q548" s="9"/>
      <c r="R548" s="9"/>
      <c r="S548" s="9"/>
      <c r="T548" s="9"/>
      <c r="U548" s="9"/>
    </row>
    <row r="549" spans="2:36">
      <c r="B549" t="s">
        <v>2</v>
      </c>
      <c r="C549" s="4">
        <v>14463709.099230396</v>
      </c>
      <c r="D549" s="4">
        <v>15346428.508498162</v>
      </c>
      <c r="E549" s="4">
        <v>15830117.890634462</v>
      </c>
      <c r="F549" s="4">
        <v>16997501.044220969</v>
      </c>
      <c r="G549" s="4">
        <v>19424968.742965907</v>
      </c>
      <c r="H549" s="4">
        <v>20511652.182330184</v>
      </c>
      <c r="I549" s="4">
        <v>20393427.7360924</v>
      </c>
      <c r="J549" s="4">
        <v>21132644.939606953</v>
      </c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2:36">
      <c r="B550" t="s">
        <v>3</v>
      </c>
      <c r="C550" s="4">
        <v>13440692.392336208</v>
      </c>
      <c r="D550" s="4">
        <v>13456599.875261329</v>
      </c>
      <c r="E550" s="4">
        <v>14267535.256150419</v>
      </c>
      <c r="F550" s="4">
        <v>13827908.831394555</v>
      </c>
      <c r="G550" s="4">
        <v>15141662.267593913</v>
      </c>
      <c r="H550" s="4">
        <v>15455414.238825008</v>
      </c>
      <c r="I550" s="4">
        <v>15326915.084856004</v>
      </c>
      <c r="J550" s="4">
        <v>15625508.944008548</v>
      </c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2:36">
      <c r="B551" t="s">
        <v>4</v>
      </c>
      <c r="C551" s="4">
        <v>10989565.026910009</v>
      </c>
      <c r="D551" s="4">
        <v>11797374.795787897</v>
      </c>
      <c r="E551" s="4">
        <v>13579722.300461147</v>
      </c>
      <c r="F551" s="4">
        <v>13869054.807038223</v>
      </c>
      <c r="G551" s="4">
        <v>14687981.495918147</v>
      </c>
      <c r="H551" s="4">
        <v>15838310.711889407</v>
      </c>
      <c r="I551" s="4">
        <v>15902520.39344451</v>
      </c>
      <c r="J551" s="4">
        <v>16855475.790017147</v>
      </c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2:36">
      <c r="B552" t="s">
        <v>5</v>
      </c>
      <c r="C552" s="4">
        <v>18232580.968524311</v>
      </c>
      <c r="D552" s="4">
        <v>19034435.313656025</v>
      </c>
      <c r="E552" s="4">
        <v>19135721.404321495</v>
      </c>
      <c r="F552" s="4">
        <v>20895772.453937508</v>
      </c>
      <c r="G552" s="4">
        <v>22571358.842491284</v>
      </c>
      <c r="H552" s="4">
        <v>22983554.323300451</v>
      </c>
      <c r="I552" s="4">
        <v>23771916.39985368</v>
      </c>
      <c r="J552" s="4">
        <v>25224064.883693099</v>
      </c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2:36">
      <c r="B553" t="s">
        <v>6</v>
      </c>
      <c r="C553" s="4">
        <v>6556948.800037018</v>
      </c>
      <c r="D553" s="4">
        <v>6447382.8932702616</v>
      </c>
      <c r="E553" s="4">
        <v>6420423.0409901133</v>
      </c>
      <c r="F553" s="4">
        <v>6604730.3202309599</v>
      </c>
      <c r="G553" s="4">
        <v>7650299.0400836514</v>
      </c>
      <c r="H553" s="4">
        <v>7850237.6060101083</v>
      </c>
      <c r="I553" s="4">
        <v>7778848.6750241295</v>
      </c>
      <c r="J553" s="4">
        <v>8157359.4871011479</v>
      </c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2:36">
      <c r="B554" t="s">
        <v>7</v>
      </c>
      <c r="C554" s="4">
        <v>25653923.610862829</v>
      </c>
      <c r="D554" s="4">
        <v>27234492.249239303</v>
      </c>
      <c r="E554" s="4">
        <v>29510505.4115154</v>
      </c>
      <c r="F554" s="4">
        <v>30866681.616022278</v>
      </c>
      <c r="G554" s="4">
        <v>33051100.732592043</v>
      </c>
      <c r="H554" s="4">
        <v>34311914.094723888</v>
      </c>
      <c r="I554" s="4">
        <v>35278408.239298083</v>
      </c>
      <c r="J554" s="4">
        <v>36969220.02233313</v>
      </c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2:36">
      <c r="B555" t="s">
        <v>8</v>
      </c>
      <c r="C555" s="4">
        <v>14244789.208963171</v>
      </c>
      <c r="D555" s="4">
        <v>14438858.429899322</v>
      </c>
      <c r="E555" s="4">
        <v>16157643.898905909</v>
      </c>
      <c r="F555" s="4">
        <v>17665825.524405468</v>
      </c>
      <c r="G555" s="4">
        <v>20340297.842013165</v>
      </c>
      <c r="H555" s="4">
        <v>21784920.976406105</v>
      </c>
      <c r="I555" s="4">
        <v>21931323.19144547</v>
      </c>
      <c r="J555" s="4">
        <v>22618477.260332782</v>
      </c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2:36">
      <c r="B556" t="s">
        <v>9</v>
      </c>
      <c r="C556" s="4">
        <v>81367139.72780709</v>
      </c>
      <c r="D556" s="4">
        <v>81352058.171032876</v>
      </c>
      <c r="E556" s="4">
        <v>83482807.372951165</v>
      </c>
      <c r="F556" s="4">
        <v>96046098.412302226</v>
      </c>
      <c r="G556" s="4">
        <v>109832707.79719287</v>
      </c>
      <c r="H556" s="4">
        <v>118082996.09386778</v>
      </c>
      <c r="I556" s="4">
        <v>118485152.16725437</v>
      </c>
      <c r="J556" s="4">
        <v>126989373.85196371</v>
      </c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2:36">
      <c r="B557" t="s">
        <v>10</v>
      </c>
      <c r="C557" s="4">
        <v>43731476.907938212</v>
      </c>
      <c r="D557" s="4">
        <v>44886090.785010032</v>
      </c>
      <c r="E557" s="4">
        <v>47922833.560755633</v>
      </c>
      <c r="F557" s="4">
        <v>50845884.096869163</v>
      </c>
      <c r="G557" s="4">
        <v>55896066.211738572</v>
      </c>
      <c r="H557" s="4">
        <v>60293214.730771385</v>
      </c>
      <c r="I557" s="4">
        <v>59904238.957914665</v>
      </c>
      <c r="J557" s="4">
        <v>62158031.93019557</v>
      </c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2:36">
      <c r="B558" t="s">
        <v>11</v>
      </c>
      <c r="C558" s="4">
        <v>6564334.7196788378</v>
      </c>
      <c r="D558" s="4">
        <v>6846944.9767642496</v>
      </c>
      <c r="E558" s="4">
        <v>8404349.8239289541</v>
      </c>
      <c r="F558" s="4">
        <v>8772041.7107678</v>
      </c>
      <c r="G558" s="4">
        <v>9681309.6252728701</v>
      </c>
      <c r="H558" s="4">
        <v>10383053.032656195</v>
      </c>
      <c r="I558" s="4">
        <v>10456516.392054485</v>
      </c>
      <c r="J558" s="4">
        <v>10452565.382271947</v>
      </c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2:36">
      <c r="B559" t="s">
        <v>12</v>
      </c>
      <c r="C559" s="4">
        <v>27005983.764186755</v>
      </c>
      <c r="D559" s="4">
        <v>26649624.103472285</v>
      </c>
      <c r="E559" s="4">
        <v>27751453.550883252</v>
      </c>
      <c r="F559" s="4">
        <v>28946966.941832434</v>
      </c>
      <c r="G559" s="4">
        <v>31974075.840201423</v>
      </c>
      <c r="H559" s="4">
        <v>33424344.061125983</v>
      </c>
      <c r="I559" s="4">
        <v>33911354.243897721</v>
      </c>
      <c r="J559" s="4">
        <v>35916274.65405383</v>
      </c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2:36">
      <c r="B560" t="s">
        <v>13</v>
      </c>
      <c r="C560" s="4">
        <v>68793030.018429339</v>
      </c>
      <c r="D560" s="4">
        <v>73487039.334764123</v>
      </c>
      <c r="E560" s="4">
        <v>74678310.817557395</v>
      </c>
      <c r="F560" s="4">
        <v>85941639.548169792</v>
      </c>
      <c r="G560" s="4">
        <v>95381858.415405795</v>
      </c>
      <c r="H560" s="4">
        <v>103788338.72857822</v>
      </c>
      <c r="I560" s="4">
        <v>104969725.92849515</v>
      </c>
      <c r="J560" s="4">
        <v>111507054.69830044</v>
      </c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2:21">
      <c r="B561" t="s">
        <v>14</v>
      </c>
      <c r="C561" s="4">
        <v>9442184.3198638484</v>
      </c>
      <c r="D561" s="4">
        <v>10588857.429810153</v>
      </c>
      <c r="E561" s="4">
        <v>11002326.039204722</v>
      </c>
      <c r="F561" s="4">
        <v>12931217.982562771</v>
      </c>
      <c r="G561" s="4">
        <v>13873785.37579502</v>
      </c>
      <c r="H561" s="4">
        <v>15179079.896877768</v>
      </c>
      <c r="I561" s="4">
        <v>14922303.167387597</v>
      </c>
      <c r="J561" s="4">
        <v>15453046.710770288</v>
      </c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2:21">
      <c r="B562" t="s">
        <v>15</v>
      </c>
      <c r="C562" s="4">
        <v>7567198.9813637258</v>
      </c>
      <c r="D562" s="4">
        <v>7461629.489789011</v>
      </c>
      <c r="E562" s="4">
        <v>7746652.8890418326</v>
      </c>
      <c r="F562" s="4">
        <v>8684018.9723091908</v>
      </c>
      <c r="G562" s="4">
        <v>9607589.4065696429</v>
      </c>
      <c r="H562" s="4">
        <v>10129364.229774723</v>
      </c>
      <c r="I562" s="4">
        <v>10129418.352448495</v>
      </c>
      <c r="J562" s="4">
        <v>10787619.701978916</v>
      </c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2:21">
      <c r="B563" t="s">
        <v>16</v>
      </c>
      <c r="C563" s="4">
        <v>31754613.244331393</v>
      </c>
      <c r="D563" s="4">
        <v>31995488.37350636</v>
      </c>
      <c r="E563" s="4">
        <v>32242482.80302858</v>
      </c>
      <c r="F563" s="4">
        <v>34306689.169453353</v>
      </c>
      <c r="G563" s="4">
        <v>37247626.429299921</v>
      </c>
      <c r="H563" s="4">
        <v>39346549.617053054</v>
      </c>
      <c r="I563" s="4">
        <v>38826160.121469133</v>
      </c>
      <c r="J563" s="4">
        <v>40280489.990816355</v>
      </c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2:21">
      <c r="B564" t="s">
        <v>17</v>
      </c>
      <c r="C564" s="4">
        <v>3647007.81042712</v>
      </c>
      <c r="D564" s="4">
        <v>3899975.3065417721</v>
      </c>
      <c r="E564" s="4">
        <v>3736113.4243548992</v>
      </c>
      <c r="F564" s="4">
        <v>3876803.9344223109</v>
      </c>
      <c r="G564" s="4">
        <v>4288075.0885221902</v>
      </c>
      <c r="H564" s="4">
        <v>4685210.6707930639</v>
      </c>
      <c r="I564" s="4">
        <v>4754841.0009113215</v>
      </c>
      <c r="J564" s="4">
        <v>4906907.8643492246</v>
      </c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2:21">
      <c r="B565" t="s">
        <v>47</v>
      </c>
      <c r="C565" s="4">
        <v>1272668.3848949575</v>
      </c>
      <c r="D565" s="4">
        <v>1353746.2629419863</v>
      </c>
      <c r="E565" s="4">
        <v>1493383.8992554862</v>
      </c>
      <c r="F565" s="4">
        <v>1484863.1149203875</v>
      </c>
      <c r="G565" s="4">
        <v>1574709.6562033712</v>
      </c>
      <c r="H565" s="4">
        <v>1649321.6563173514</v>
      </c>
      <c r="I565" s="4">
        <v>1620105.3843475946</v>
      </c>
      <c r="J565" s="4">
        <v>1790488.6516994345</v>
      </c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2:21">
      <c r="B566" t="s">
        <v>275</v>
      </c>
      <c r="C566" s="4">
        <f>SUM(C548:C565)</f>
        <v>441358728.84787238</v>
      </c>
      <c r="D566" s="4">
        <f t="shared" ref="D566:J566" si="27">SUM(D548:D565)</f>
        <v>456257444.43117392</v>
      </c>
      <c r="E566" s="4">
        <f t="shared" si="27"/>
        <v>477336574.18064195</v>
      </c>
      <c r="F566" s="4">
        <f t="shared" si="27"/>
        <v>523518310.3603664</v>
      </c>
      <c r="G566" s="4">
        <f t="shared" si="27"/>
        <v>579155059.78431833</v>
      </c>
      <c r="H566" s="4">
        <f t="shared" si="27"/>
        <v>620618486.2346611</v>
      </c>
      <c r="I566" s="4">
        <f t="shared" si="27"/>
        <v>621800555.73760021</v>
      </c>
      <c r="J566" s="4">
        <f t="shared" si="27"/>
        <v>653694941.79528487</v>
      </c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2:21"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2:21">
      <c r="B568" t="s">
        <v>48</v>
      </c>
      <c r="C568" s="4">
        <v>416417.21867364214</v>
      </c>
      <c r="D568" s="4">
        <v>441853.74465509405</v>
      </c>
      <c r="E568" s="4">
        <v>568203.96080404951</v>
      </c>
      <c r="F568" s="4">
        <v>547121.04288473318</v>
      </c>
      <c r="G568" s="4">
        <v>564075.41844311124</v>
      </c>
      <c r="H568" s="4">
        <v>553857.52538293111</v>
      </c>
      <c r="I568" s="4">
        <v>624194.2488011762</v>
      </c>
      <c r="J568" s="4">
        <v>620667.38646090508</v>
      </c>
    </row>
    <row r="570" spans="2:21">
      <c r="B570" t="s">
        <v>192</v>
      </c>
    </row>
    <row r="571" spans="2:21">
      <c r="B571" t="s">
        <v>193</v>
      </c>
    </row>
    <row r="573" spans="2:21">
      <c r="C573" s="3">
        <v>1981</v>
      </c>
      <c r="D573" s="3">
        <v>1983</v>
      </c>
      <c r="E573" s="3">
        <v>1985</v>
      </c>
      <c r="F573" s="3">
        <v>1987</v>
      </c>
      <c r="G573">
        <v>1989</v>
      </c>
      <c r="H573">
        <v>1991</v>
      </c>
      <c r="I573">
        <v>1993</v>
      </c>
      <c r="J573">
        <v>1995</v>
      </c>
    </row>
    <row r="574" spans="2:21">
      <c r="B574" t="s">
        <v>1</v>
      </c>
      <c r="C574" s="29">
        <v>0.23195211458782028</v>
      </c>
      <c r="D574" s="29">
        <v>0.29258019880269409</v>
      </c>
      <c r="E574" s="29">
        <v>0.35063176034702448</v>
      </c>
      <c r="F574" s="29">
        <v>0.40332108181440157</v>
      </c>
      <c r="G574" s="29">
        <v>0.45693698359014656</v>
      </c>
      <c r="H574" s="29">
        <v>0.52926094191994966</v>
      </c>
      <c r="I574" s="29">
        <v>0.59458433036159497</v>
      </c>
      <c r="J574" s="29">
        <v>0.645616013438162</v>
      </c>
    </row>
    <row r="575" spans="2:21">
      <c r="B575" t="s">
        <v>2</v>
      </c>
      <c r="C575" s="29">
        <v>0.23780263650005323</v>
      </c>
      <c r="D575" s="29">
        <v>0.30406970469524269</v>
      </c>
      <c r="E575" s="29">
        <v>0.36543836192614587</v>
      </c>
      <c r="F575" s="29">
        <v>0.4186135864706253</v>
      </c>
      <c r="G575" s="29">
        <v>0.47071728826050158</v>
      </c>
      <c r="H575" s="29">
        <v>0.54033968039730718</v>
      </c>
      <c r="I575" s="29">
        <v>0.60132664478493492</v>
      </c>
      <c r="J575" s="29">
        <v>0.65464866665255728</v>
      </c>
    </row>
    <row r="576" spans="2:21">
      <c r="B576" t="s">
        <v>3</v>
      </c>
      <c r="C576" s="29">
        <v>0.228816346410363</v>
      </c>
      <c r="D576" s="29">
        <v>0.29326674844630624</v>
      </c>
      <c r="E576" s="29">
        <v>0.35008326623084962</v>
      </c>
      <c r="F576" s="29">
        <v>0.40932652750952309</v>
      </c>
      <c r="G576" s="29">
        <v>0.46030776269910723</v>
      </c>
      <c r="H576" s="29">
        <v>0.52370093754507674</v>
      </c>
      <c r="I576" s="29">
        <v>0.58583889824752944</v>
      </c>
      <c r="J576" s="29">
        <v>0.63668924071563993</v>
      </c>
    </row>
    <row r="577" spans="2:10">
      <c r="B577" t="s">
        <v>4</v>
      </c>
      <c r="C577" s="29">
        <v>0.187500052337954</v>
      </c>
      <c r="D577" s="29">
        <v>0.23658403844105394</v>
      </c>
      <c r="E577" s="29">
        <v>0.28388714589100295</v>
      </c>
      <c r="F577" s="29">
        <v>0.33959477019938117</v>
      </c>
      <c r="G577" s="29">
        <v>0.39082332270994391</v>
      </c>
      <c r="H577" s="29">
        <v>0.46098245481013589</v>
      </c>
      <c r="I577" s="29">
        <v>0.52570529672620792</v>
      </c>
      <c r="J577" s="29">
        <v>0.5686106004268987</v>
      </c>
    </row>
    <row r="578" spans="2:10">
      <c r="B578" t="s">
        <v>5</v>
      </c>
      <c r="C578" s="29">
        <v>0.2150119607825651</v>
      </c>
      <c r="D578" s="29">
        <v>0.27701992236029954</v>
      </c>
      <c r="E578" s="29">
        <v>0.32328661013806526</v>
      </c>
      <c r="F578" s="29">
        <v>0.37669347040809165</v>
      </c>
      <c r="G578" s="29">
        <v>0.43326297726582047</v>
      </c>
      <c r="H578" s="29">
        <v>0.50874709146719366</v>
      </c>
      <c r="I578" s="29">
        <v>0.57961726608541864</v>
      </c>
      <c r="J578" s="29">
        <v>0.62323707754574553</v>
      </c>
    </row>
    <row r="579" spans="2:10">
      <c r="B579" t="s">
        <v>6</v>
      </c>
      <c r="C579" s="29">
        <v>0.23189740248313964</v>
      </c>
      <c r="D579" s="29">
        <v>0.29356471049154736</v>
      </c>
      <c r="E579" s="29">
        <v>0.34762400236240232</v>
      </c>
      <c r="F579" s="29">
        <v>0.39635537757289357</v>
      </c>
      <c r="G579" s="29">
        <v>0.45097646831390581</v>
      </c>
      <c r="H579" s="29">
        <v>0.51099968133872775</v>
      </c>
      <c r="I579" s="29">
        <v>0.57101589935594299</v>
      </c>
      <c r="J579" s="29">
        <v>0.61499660265877365</v>
      </c>
    </row>
    <row r="580" spans="2:10">
      <c r="B580" t="s">
        <v>7</v>
      </c>
      <c r="C580" s="29">
        <v>0.24119523887790403</v>
      </c>
      <c r="D580" s="29">
        <v>0.3116893177428785</v>
      </c>
      <c r="E580" s="29">
        <v>0.36861469328974833</v>
      </c>
      <c r="F580" s="29">
        <v>0.4270019433773436</v>
      </c>
      <c r="G580" s="29">
        <v>0.47943485473807479</v>
      </c>
      <c r="H580" s="29">
        <v>0.54919306143626501</v>
      </c>
      <c r="I580" s="29">
        <v>0.61602352391671666</v>
      </c>
      <c r="J580" s="29">
        <v>0.67021473938003695</v>
      </c>
    </row>
    <row r="581" spans="2:10">
      <c r="B581" t="s">
        <v>8</v>
      </c>
      <c r="C581" s="29">
        <v>0.24889221425275407</v>
      </c>
      <c r="D581" s="29">
        <v>0.31367619118220197</v>
      </c>
      <c r="E581" s="29">
        <v>0.36972468710636769</v>
      </c>
      <c r="F581" s="29">
        <v>0.42518934143170756</v>
      </c>
      <c r="G581" s="29">
        <v>0.48278818614876651</v>
      </c>
      <c r="H581" s="29">
        <v>0.54953758049886725</v>
      </c>
      <c r="I581" s="29">
        <v>0.61053150851509452</v>
      </c>
      <c r="J581" s="29">
        <v>0.66808677779942816</v>
      </c>
    </row>
    <row r="582" spans="2:10">
      <c r="B582" t="s">
        <v>9</v>
      </c>
      <c r="C582" s="29">
        <v>0.2352241817618087</v>
      </c>
      <c r="D582" s="29">
        <v>0.29604118380164229</v>
      </c>
      <c r="E582" s="29">
        <v>0.35411947610795419</v>
      </c>
      <c r="F582" s="29">
        <v>0.40474062126190885</v>
      </c>
      <c r="G582" s="29">
        <v>0.45676227316434936</v>
      </c>
      <c r="H582" s="29">
        <v>0.52175786558677439</v>
      </c>
      <c r="I582" s="29">
        <v>0.58370018239488985</v>
      </c>
      <c r="J582" s="29">
        <v>0.63307880182231835</v>
      </c>
    </row>
    <row r="583" spans="2:10">
      <c r="B583" t="s">
        <v>10</v>
      </c>
      <c r="C583" s="29">
        <v>0.23933321595390034</v>
      </c>
      <c r="D583" s="29">
        <v>0.29769828999525827</v>
      </c>
      <c r="E583" s="29">
        <v>0.35164686756458297</v>
      </c>
      <c r="F583" s="29">
        <v>0.40862816643734878</v>
      </c>
      <c r="G583" s="29">
        <v>0.4607129431164117</v>
      </c>
      <c r="H583" s="29">
        <v>0.53026429131920438</v>
      </c>
      <c r="I583" s="29">
        <v>0.59274927112755749</v>
      </c>
      <c r="J583" s="29">
        <v>0.64029270122821802</v>
      </c>
    </row>
    <row r="584" spans="2:10">
      <c r="B584" t="s">
        <v>11</v>
      </c>
      <c r="C584" s="29">
        <v>0.24694925319304864</v>
      </c>
      <c r="D584" s="29">
        <v>0.30388933577966837</v>
      </c>
      <c r="E584" s="29">
        <v>0.37062129154684759</v>
      </c>
      <c r="F584" s="29">
        <v>0.42363285588803867</v>
      </c>
      <c r="G584" s="29">
        <v>0.48285469498488787</v>
      </c>
      <c r="H584" s="29">
        <v>0.55489357031205855</v>
      </c>
      <c r="I584" s="29">
        <v>0.61985233739688528</v>
      </c>
      <c r="J584" s="29">
        <v>0.6740105357717554</v>
      </c>
    </row>
    <row r="585" spans="2:10">
      <c r="B585" t="s">
        <v>12</v>
      </c>
      <c r="C585" s="29">
        <v>0.23267824079876048</v>
      </c>
      <c r="D585" s="29">
        <v>0.30150341123816959</v>
      </c>
      <c r="E585" s="29">
        <v>0.35596806467704212</v>
      </c>
      <c r="F585" s="29">
        <v>0.41007400741701938</v>
      </c>
      <c r="G585" s="29">
        <v>0.46668873277442302</v>
      </c>
      <c r="H585" s="29">
        <v>0.53420259118795754</v>
      </c>
      <c r="I585" s="29">
        <v>0.5959705508099481</v>
      </c>
      <c r="J585" s="29">
        <v>0.64483865401767115</v>
      </c>
    </row>
    <row r="586" spans="2:10">
      <c r="B586" t="s">
        <v>13</v>
      </c>
      <c r="C586" s="29">
        <v>0.22690772034314668</v>
      </c>
      <c r="D586" s="29">
        <v>0.28580779818469504</v>
      </c>
      <c r="E586" s="29">
        <v>0.34228513473063438</v>
      </c>
      <c r="F586" s="29">
        <v>0.39465988981961486</v>
      </c>
      <c r="G586" s="29">
        <v>0.44921932910364232</v>
      </c>
      <c r="H586" s="29">
        <v>0.52170516594545269</v>
      </c>
      <c r="I586" s="29">
        <v>0.59216982334540313</v>
      </c>
      <c r="J586" s="29">
        <v>0.64663300920363476</v>
      </c>
    </row>
    <row r="587" spans="2:10">
      <c r="B587" t="s">
        <v>14</v>
      </c>
      <c r="C587" s="29">
        <v>0.23396399392791981</v>
      </c>
      <c r="D587" s="29">
        <v>0.29948991107084916</v>
      </c>
      <c r="E587" s="29">
        <v>0.3502825870840689</v>
      </c>
      <c r="F587" s="29">
        <v>0.39751833921031671</v>
      </c>
      <c r="G587" s="29">
        <v>0.4527392240545024</v>
      </c>
      <c r="H587" s="29">
        <v>0.51875199977306097</v>
      </c>
      <c r="I587" s="29">
        <v>0.57844596927503134</v>
      </c>
      <c r="J587" s="29">
        <v>0.62659148905157336</v>
      </c>
    </row>
    <row r="588" spans="2:10">
      <c r="B588" t="s">
        <v>15</v>
      </c>
      <c r="C588" s="29">
        <v>0.25192015316411859</v>
      </c>
      <c r="D588" s="29">
        <v>0.31565631703969171</v>
      </c>
      <c r="E588" s="29">
        <v>0.37108579030486866</v>
      </c>
      <c r="F588" s="29">
        <v>0.43090405469492182</v>
      </c>
      <c r="G588" s="29">
        <v>0.49008316200272561</v>
      </c>
      <c r="H588" s="29">
        <v>0.5534173534718787</v>
      </c>
      <c r="I588" s="29">
        <v>0.61162187373847843</v>
      </c>
      <c r="J588" s="29">
        <v>0.66693768307559709</v>
      </c>
    </row>
    <row r="589" spans="2:10">
      <c r="B589" t="s">
        <v>16</v>
      </c>
      <c r="C589" s="29">
        <v>0.24258418033790399</v>
      </c>
      <c r="D589" s="29">
        <v>0.30386155854076985</v>
      </c>
      <c r="E589" s="29">
        <v>0.35753769628258725</v>
      </c>
      <c r="F589" s="29">
        <v>0.41141533751036069</v>
      </c>
      <c r="G589" s="29">
        <v>0.46531496079675139</v>
      </c>
      <c r="H589" s="29">
        <v>0.52886614960089884</v>
      </c>
      <c r="I589" s="29">
        <v>0.5898164193720602</v>
      </c>
      <c r="J589" s="29">
        <v>0.64156317560689846</v>
      </c>
    </row>
    <row r="590" spans="2:10">
      <c r="B590" t="s">
        <v>17</v>
      </c>
      <c r="C590" s="29">
        <v>0.24659382657138407</v>
      </c>
      <c r="D590" s="29">
        <v>0.30510024959733728</v>
      </c>
      <c r="E590" s="29">
        <v>0.35745192531233494</v>
      </c>
      <c r="F590" s="29">
        <v>0.41736151532857402</v>
      </c>
      <c r="G590" s="29">
        <v>0.47110498739153805</v>
      </c>
      <c r="H590" s="29">
        <v>0.53584363247456868</v>
      </c>
      <c r="I590" s="29">
        <v>0.59351263468719717</v>
      </c>
      <c r="J590" s="29">
        <v>0.65347967547436869</v>
      </c>
    </row>
    <row r="591" spans="2:10">
      <c r="B591" t="s">
        <v>47</v>
      </c>
      <c r="C591" s="29">
        <v>0.21477023917163626</v>
      </c>
      <c r="D591" s="29">
        <v>0.27091480174711402</v>
      </c>
      <c r="E591" s="29">
        <v>0.32139996570292678</v>
      </c>
      <c r="F591" s="29">
        <v>0.37389901237312956</v>
      </c>
      <c r="G591" s="29">
        <v>0.4241290437976537</v>
      </c>
      <c r="H591" s="29">
        <v>0.50068772704345277</v>
      </c>
      <c r="I591" s="29">
        <v>0.57666347531599749</v>
      </c>
      <c r="J591" s="29">
        <v>0.62355851959698749</v>
      </c>
    </row>
    <row r="592" spans="2:10">
      <c r="B592" t="s">
        <v>275</v>
      </c>
      <c r="C592" s="29">
        <f>C517/C566</f>
        <v>0.23336249349874852</v>
      </c>
      <c r="D592" s="29">
        <f t="shared" ref="D592:J592" si="28">D517/D566</f>
        <v>0.29480436174641839</v>
      </c>
      <c r="E592" s="29">
        <f t="shared" si="28"/>
        <v>0.35064952826676138</v>
      </c>
      <c r="F592" s="29">
        <f t="shared" si="28"/>
        <v>0.40420437226098954</v>
      </c>
      <c r="G592" s="29">
        <f t="shared" si="28"/>
        <v>0.45803673450861088</v>
      </c>
      <c r="H592" s="29">
        <f t="shared" si="28"/>
        <v>0.52675645862086273</v>
      </c>
      <c r="I592" s="29">
        <f t="shared" si="28"/>
        <v>0.59111988555656192</v>
      </c>
      <c r="J592" s="29">
        <f t="shared" si="28"/>
        <v>0.64192620163521374</v>
      </c>
    </row>
    <row r="593" spans="2:10">
      <c r="C593" s="29"/>
      <c r="D593" s="29"/>
      <c r="E593" s="29"/>
      <c r="F593" s="29"/>
      <c r="G593" s="29"/>
      <c r="H593" s="29"/>
      <c r="I593" s="29"/>
      <c r="J593" s="29"/>
    </row>
    <row r="594" spans="2:10">
      <c r="B594" t="s">
        <v>48</v>
      </c>
      <c r="C594" s="29">
        <v>0.23338072166832083</v>
      </c>
      <c r="D594" s="29">
        <v>0.29482699119421535</v>
      </c>
      <c r="E594" s="29">
        <v>0.35063744857963886</v>
      </c>
      <c r="F594" s="29">
        <v>0.40419157910685238</v>
      </c>
      <c r="G594" s="29">
        <v>0.45799864045761962</v>
      </c>
      <c r="H594" s="29">
        <v>0.52670886650937021</v>
      </c>
      <c r="I594" s="29">
        <v>0.59102718405223431</v>
      </c>
      <c r="J594" s="29">
        <v>0.64190044160583415</v>
      </c>
    </row>
    <row r="595" spans="2:10">
      <c r="B595" t="s">
        <v>19</v>
      </c>
      <c r="C595" s="29">
        <v>0.23336251068061975</v>
      </c>
      <c r="D595" s="29">
        <v>0.29480438364026906</v>
      </c>
      <c r="E595" s="29">
        <v>0.35064951390464077</v>
      </c>
      <c r="F595" s="29">
        <v>0.40420435890501638</v>
      </c>
      <c r="G595" s="29">
        <v>0.45803669744252762</v>
      </c>
      <c r="H595" s="29">
        <v>0.52675641618618363</v>
      </c>
      <c r="I595" s="29">
        <v>0.59111979259151537</v>
      </c>
      <c r="J595" s="29">
        <v>0.64192617719989553</v>
      </c>
    </row>
    <row r="600" spans="2:10">
      <c r="B600" t="s">
        <v>220</v>
      </c>
    </row>
    <row r="602" spans="2:10">
      <c r="C602" s="3">
        <v>1981</v>
      </c>
      <c r="D602" s="3">
        <v>1983</v>
      </c>
      <c r="E602" s="3">
        <v>1985</v>
      </c>
      <c r="F602" s="3">
        <v>1987</v>
      </c>
      <c r="G602">
        <v>1989</v>
      </c>
      <c r="H602">
        <v>1991</v>
      </c>
      <c r="I602">
        <v>1993</v>
      </c>
      <c r="J602">
        <v>1995</v>
      </c>
    </row>
    <row r="603" spans="2:10">
      <c r="B603" t="s">
        <v>1</v>
      </c>
      <c r="C603" s="4">
        <v>61072645.28916385</v>
      </c>
      <c r="D603" s="4">
        <v>64023709.710068189</v>
      </c>
      <c r="E603" s="4">
        <v>67914015.735171854</v>
      </c>
      <c r="F603" s="4">
        <v>75250287.884994194</v>
      </c>
      <c r="G603">
        <v>82218284.13902995</v>
      </c>
      <c r="H603">
        <v>90164943.596583366</v>
      </c>
      <c r="I603">
        <v>89507895.583107352</v>
      </c>
      <c r="J603">
        <v>94152952.853427619</v>
      </c>
    </row>
    <row r="604" spans="2:10">
      <c r="B604" t="s">
        <v>2</v>
      </c>
      <c r="C604" s="4">
        <v>14854788.955992501</v>
      </c>
      <c r="D604" s="4">
        <v>16055564.20809941</v>
      </c>
      <c r="E604" s="4">
        <v>17094706.944609564</v>
      </c>
      <c r="F604" s="4">
        <v>18237069.967560966</v>
      </c>
      <c r="G604">
        <v>20759075.772802752</v>
      </c>
      <c r="H604">
        <v>21910603.50297327</v>
      </c>
      <c r="I604">
        <v>21844911.790045958</v>
      </c>
      <c r="J604">
        <v>22899959.100547295</v>
      </c>
    </row>
    <row r="605" spans="2:10">
      <c r="B605" t="s">
        <v>3</v>
      </c>
      <c r="C605" s="4">
        <v>13002227.473219704</v>
      </c>
      <c r="D605" s="4">
        <v>13281491.720606562</v>
      </c>
      <c r="E605" s="4">
        <v>14207638.258796815</v>
      </c>
      <c r="F605" s="4">
        <v>15182556.138940392</v>
      </c>
      <c r="G605">
        <v>16393992.303155152</v>
      </c>
      <c r="H605">
        <v>16696124.304599423</v>
      </c>
      <c r="I605">
        <v>16746330.765293298</v>
      </c>
      <c r="J605">
        <v>17319749.189373113</v>
      </c>
    </row>
    <row r="606" spans="2:10">
      <c r="B606" t="s">
        <v>4</v>
      </c>
      <c r="C606" s="4">
        <v>11006553.725729879</v>
      </c>
      <c r="D606" s="4">
        <v>11866932.125883268</v>
      </c>
      <c r="E606" s="4">
        <v>13201091.01130517</v>
      </c>
      <c r="F606" s="4">
        <v>14650838.71145275</v>
      </c>
      <c r="G606">
        <v>15431243.409538722</v>
      </c>
      <c r="H606">
        <v>17116945.188954975</v>
      </c>
      <c r="I606">
        <v>17447946.838553738</v>
      </c>
      <c r="J606">
        <v>18283480.946200993</v>
      </c>
    </row>
    <row r="607" spans="2:10">
      <c r="B607" t="s">
        <v>5</v>
      </c>
      <c r="C607" s="4">
        <v>17954880.815500766</v>
      </c>
      <c r="D607" s="4">
        <v>18635187.945056804</v>
      </c>
      <c r="E607" s="4">
        <v>18099107.082637563</v>
      </c>
      <c r="F607" s="4">
        <v>21233951.321576871</v>
      </c>
      <c r="G607">
        <v>23716861.054540537</v>
      </c>
      <c r="H607">
        <v>24221420.34806288</v>
      </c>
      <c r="I607">
        <v>25749908.654491358</v>
      </c>
      <c r="J607">
        <v>27379544.197712172</v>
      </c>
    </row>
    <row r="608" spans="2:10">
      <c r="B608" t="s">
        <v>6</v>
      </c>
      <c r="C608" s="4">
        <v>6937942.1975962818</v>
      </c>
      <c r="D608" s="4">
        <v>7194628.3326889724</v>
      </c>
      <c r="E608" s="4">
        <v>7332914.8888277393</v>
      </c>
      <c r="F608" s="4">
        <v>7324995.8725268813</v>
      </c>
      <c r="G608">
        <v>8667693.0301682241</v>
      </c>
      <c r="H608">
        <v>8609537.1236352492</v>
      </c>
      <c r="I608">
        <v>8574198.6496081408</v>
      </c>
      <c r="J608">
        <v>8868274.295916548</v>
      </c>
    </row>
    <row r="609" spans="2:10">
      <c r="B609" t="s">
        <v>7</v>
      </c>
      <c r="C609" s="4">
        <v>27370116.507944807</v>
      </c>
      <c r="D609" s="4">
        <v>29361054.07921315</v>
      </c>
      <c r="E609" s="4">
        <v>31792987.932951916</v>
      </c>
      <c r="F609" s="4">
        <v>33899342.364436492</v>
      </c>
      <c r="G609">
        <v>36580610.14952746</v>
      </c>
      <c r="H609">
        <v>37575278.037895091</v>
      </c>
      <c r="I609">
        <v>38644875.429052673</v>
      </c>
      <c r="J609">
        <v>40156574.285185598</v>
      </c>
    </row>
    <row r="610" spans="2:10">
      <c r="B610" t="s">
        <v>8</v>
      </c>
      <c r="C610" s="4">
        <v>16153309.354211804</v>
      </c>
      <c r="D610" s="4">
        <v>16278715.25283283</v>
      </c>
      <c r="E610" s="4">
        <v>17842292.788232312</v>
      </c>
      <c r="F610" s="4">
        <v>19598385.429926459</v>
      </c>
      <c r="G610">
        <v>22873932.663664132</v>
      </c>
      <c r="H610">
        <v>24235192.826446664</v>
      </c>
      <c r="I610">
        <v>23604889.658327952</v>
      </c>
      <c r="J610">
        <v>24470468.440502416</v>
      </c>
    </row>
    <row r="611" spans="2:10">
      <c r="B611" t="s">
        <v>9</v>
      </c>
      <c r="C611" s="4">
        <v>92297317.389484793</v>
      </c>
      <c r="D611" s="4">
        <v>92472045.337276354</v>
      </c>
      <c r="E611" s="4">
        <v>95951505.99557285</v>
      </c>
      <c r="F611" s="4">
        <v>104825906.91062725</v>
      </c>
      <c r="G611">
        <v>117584780.53443134</v>
      </c>
      <c r="H611">
        <v>128868688.2499851</v>
      </c>
      <c r="I611">
        <v>129844274.14407039</v>
      </c>
      <c r="J611">
        <v>137556865.77073178</v>
      </c>
    </row>
    <row r="612" spans="2:10">
      <c r="B612" t="s">
        <v>10</v>
      </c>
      <c r="C612" s="4">
        <v>48177528.57574603</v>
      </c>
      <c r="D612" s="4">
        <v>48913543.999104954</v>
      </c>
      <c r="E612" s="4">
        <v>51483269.168095425</v>
      </c>
      <c r="F612" s="4">
        <v>55690862.827894486</v>
      </c>
      <c r="G612">
        <v>60583563.704850331</v>
      </c>
      <c r="H612">
        <v>65600509.851868004</v>
      </c>
      <c r="I612">
        <v>64063975.577510729</v>
      </c>
      <c r="J612">
        <v>67383050.935021996</v>
      </c>
    </row>
    <row r="613" spans="2:10">
      <c r="B613" t="s">
        <v>11</v>
      </c>
      <c r="C613" s="4">
        <v>7195496.7407695269</v>
      </c>
      <c r="D613" s="4">
        <v>7370284.0779333189</v>
      </c>
      <c r="E613" s="4">
        <v>8963670.6817067992</v>
      </c>
      <c r="F613" s="4">
        <v>9655724.5921966843</v>
      </c>
      <c r="G613">
        <v>10571190.413044272</v>
      </c>
      <c r="H613">
        <v>11197698.489377996</v>
      </c>
      <c r="I613">
        <v>11151751.083612125</v>
      </c>
      <c r="J613">
        <v>11356170.513428694</v>
      </c>
    </row>
    <row r="614" spans="2:10">
      <c r="B614" t="s">
        <v>12</v>
      </c>
      <c r="C614" s="4">
        <v>30614289.458535627</v>
      </c>
      <c r="D614" s="4">
        <v>31165517.942310441</v>
      </c>
      <c r="E614" s="4">
        <v>31912550.972682711</v>
      </c>
      <c r="F614" s="4">
        <v>32261558.751432531</v>
      </c>
      <c r="G614">
        <v>35753680.965864494</v>
      </c>
      <c r="H614">
        <v>36887413.493911989</v>
      </c>
      <c r="I614">
        <v>37377362.27492635</v>
      </c>
      <c r="J614">
        <v>38994925.97933428</v>
      </c>
    </row>
    <row r="615" spans="2:10">
      <c r="B615" t="s">
        <v>13</v>
      </c>
      <c r="C615" s="4">
        <v>73470858.492794856</v>
      </c>
      <c r="D615" s="4">
        <v>78222401.762479246</v>
      </c>
      <c r="E615" s="4">
        <v>81773281.714741141</v>
      </c>
      <c r="F615" s="4">
        <v>94903602.894885212</v>
      </c>
      <c r="G615">
        <v>104918919.5434632</v>
      </c>
      <c r="H615">
        <v>113152267.49182555</v>
      </c>
      <c r="I615">
        <v>113424031.79168759</v>
      </c>
      <c r="J615">
        <v>120616673.62450142</v>
      </c>
    </row>
    <row r="616" spans="2:10">
      <c r="B616" t="s">
        <v>14</v>
      </c>
      <c r="C616" s="4">
        <v>12559035.187546745</v>
      </c>
      <c r="D616" s="4">
        <v>12657300.838056231</v>
      </c>
      <c r="E616" s="4">
        <v>12972458.750906736</v>
      </c>
      <c r="F616" s="4">
        <v>14144786.024871666</v>
      </c>
      <c r="G616">
        <v>15414955.831708806</v>
      </c>
      <c r="H616">
        <v>16059124.804540347</v>
      </c>
      <c r="I616">
        <v>16150750.432793938</v>
      </c>
      <c r="J616">
        <v>16749367.190376924</v>
      </c>
    </row>
    <row r="617" spans="2:10">
      <c r="B617" t="s">
        <v>15</v>
      </c>
      <c r="C617" s="4">
        <v>8337909.5260925554</v>
      </c>
      <c r="D617" s="4">
        <v>8381221.2664299216</v>
      </c>
      <c r="E617" s="4">
        <v>8579801.7120835669</v>
      </c>
      <c r="F617" s="4">
        <v>9646492.74477694</v>
      </c>
      <c r="G617">
        <v>10838111.497146325</v>
      </c>
      <c r="H617">
        <v>11212556.91119214</v>
      </c>
      <c r="I617">
        <v>10998709.75138971</v>
      </c>
      <c r="J617">
        <v>11691655.226023981</v>
      </c>
    </row>
    <row r="618" spans="2:10">
      <c r="B618" t="s">
        <v>16</v>
      </c>
      <c r="C618" s="4">
        <v>36119320.047023788</v>
      </c>
      <c r="D618" s="4">
        <v>36535746.033486478</v>
      </c>
      <c r="E618" s="4">
        <v>36040061.977979571</v>
      </c>
      <c r="F618" s="4">
        <v>37529431.168682449</v>
      </c>
      <c r="G618">
        <v>41323952.620595142</v>
      </c>
      <c r="H618">
        <v>43066425.601533011</v>
      </c>
      <c r="I618">
        <v>41877105.394417606</v>
      </c>
      <c r="J618">
        <v>43761087.940529935</v>
      </c>
    </row>
    <row r="619" spans="2:10">
      <c r="B619" t="s">
        <v>17</v>
      </c>
      <c r="C619" s="4">
        <v>3245350.6852087602</v>
      </c>
      <c r="D619" s="4">
        <v>3478060.8355929153</v>
      </c>
      <c r="E619" s="4">
        <v>3836341.2264651703</v>
      </c>
      <c r="F619" s="4">
        <v>3720978.5247427328</v>
      </c>
      <c r="G619">
        <v>4087083.6105509</v>
      </c>
      <c r="H619">
        <v>4971477.8321944745</v>
      </c>
      <c r="I619">
        <v>5087948.321323256</v>
      </c>
      <c r="J619">
        <v>5320559.8346944256</v>
      </c>
    </row>
    <row r="620" spans="2:10">
      <c r="B620" t="s">
        <v>47</v>
      </c>
      <c r="C620" s="4">
        <v>1293298.5298345347</v>
      </c>
      <c r="D620" s="4">
        <v>1303785.6520021292</v>
      </c>
      <c r="E620" s="4">
        <v>1389846.2232219249</v>
      </c>
      <c r="F620" s="4">
        <v>1530340.4336421203</v>
      </c>
      <c r="G620">
        <v>1675576.6463049089</v>
      </c>
      <c r="H620">
        <v>1807760.5747208542</v>
      </c>
      <c r="I620">
        <v>1920881.8968148159</v>
      </c>
      <c r="J620">
        <v>1949272.4373512489</v>
      </c>
    </row>
    <row r="621" spans="2:10">
      <c r="B621" t="s">
        <v>276</v>
      </c>
      <c r="C621" s="4">
        <f>SUM(C603:C620)</f>
        <v>481662868.95239669</v>
      </c>
      <c r="D621" s="4">
        <f t="shared" ref="D621:J621" si="29">SUM(D603:D620)</f>
        <v>497197191.11912119</v>
      </c>
      <c r="E621" s="4">
        <f t="shared" si="29"/>
        <v>520387543.06598872</v>
      </c>
      <c r="F621" s="4">
        <f t="shared" si="29"/>
        <v>569287112.56516707</v>
      </c>
      <c r="G621" s="4">
        <f t="shared" si="29"/>
        <v>629393507.8903867</v>
      </c>
      <c r="H621" s="4">
        <f t="shared" si="29"/>
        <v>673353968.23030055</v>
      </c>
      <c r="I621" s="4">
        <f t="shared" si="29"/>
        <v>674017748.03702712</v>
      </c>
      <c r="J621" s="4">
        <f t="shared" si="29"/>
        <v>708910632.76086044</v>
      </c>
    </row>
    <row r="622" spans="2:10">
      <c r="C622" s="4"/>
      <c r="D622" s="4"/>
      <c r="E622" s="4"/>
      <c r="F622" s="4"/>
    </row>
    <row r="623" spans="2:10">
      <c r="B623" t="s">
        <v>48</v>
      </c>
      <c r="C623" s="4">
        <v>432041.59371874749</v>
      </c>
      <c r="D623" s="4">
        <v>451356.28101702622</v>
      </c>
      <c r="E623" s="4">
        <v>573173.13506619446</v>
      </c>
      <c r="F623" s="4">
        <v>546030.54105977702</v>
      </c>
      <c r="G623" s="4">
        <v>563872.28916689195</v>
      </c>
      <c r="H623" s="4">
        <v>553996.87549896725</v>
      </c>
      <c r="I623" s="4">
        <v>628290.78329063533</v>
      </c>
      <c r="J623">
        <v>677077.63724965008</v>
      </c>
    </row>
    <row r="624" spans="2:10">
      <c r="B624" t="s">
        <v>49</v>
      </c>
      <c r="C624" s="4">
        <v>482094910.54611546</v>
      </c>
      <c r="D624" s="4">
        <v>497648547.4001382</v>
      </c>
      <c r="E624" s="4">
        <v>520960716.20105493</v>
      </c>
      <c r="F624" s="4">
        <v>569833143.1062268</v>
      </c>
      <c r="G624" s="4">
        <v>629957380.17955363</v>
      </c>
      <c r="H624" s="4">
        <v>673907965.10579956</v>
      </c>
      <c r="I624" s="4">
        <v>674646038.82031775</v>
      </c>
      <c r="J624" s="4">
        <v>709587710.39811015</v>
      </c>
    </row>
    <row r="627" spans="2:10">
      <c r="B627" s="8" t="s">
        <v>273</v>
      </c>
    </row>
    <row r="628" spans="2:10">
      <c r="B628" t="s">
        <v>274</v>
      </c>
    </row>
    <row r="629" spans="2:10">
      <c r="E629" s="47"/>
    </row>
    <row r="630" spans="2:10">
      <c r="C630" s="3">
        <v>1981</v>
      </c>
      <c r="D630" s="3">
        <v>1983</v>
      </c>
      <c r="E630" s="3">
        <v>1985</v>
      </c>
      <c r="F630" s="3">
        <v>1987</v>
      </c>
      <c r="G630" s="3">
        <v>1989</v>
      </c>
      <c r="H630" s="3">
        <v>1991</v>
      </c>
      <c r="I630" s="3">
        <v>1993</v>
      </c>
      <c r="J630" s="3">
        <v>1995</v>
      </c>
    </row>
    <row r="631" spans="2:10">
      <c r="B631" t="s">
        <v>1</v>
      </c>
      <c r="C631" s="48">
        <v>0.2272429463124892</v>
      </c>
      <c r="D631" s="48">
        <v>0.29179064571140878</v>
      </c>
      <c r="E631" s="48">
        <v>0.35486199257609913</v>
      </c>
      <c r="F631" s="48">
        <v>0.41636187156371046</v>
      </c>
      <c r="G631" s="48">
        <v>0.46832792452377991</v>
      </c>
      <c r="H631" s="48">
        <v>0.54125809862490193</v>
      </c>
      <c r="I631" s="48">
        <v>0.5960004798128028</v>
      </c>
      <c r="J631" s="48">
        <v>0.64448694216695768</v>
      </c>
    </row>
    <row r="632" spans="2:10">
      <c r="B632" t="s">
        <v>2</v>
      </c>
      <c r="C632" s="48">
        <v>0.24122067944040418</v>
      </c>
      <c r="D632" s="48">
        <v>0.30628145753107727</v>
      </c>
      <c r="E632" s="48">
        <v>0.35867109943000841</v>
      </c>
      <c r="F632" s="48">
        <v>0.42505546858468074</v>
      </c>
      <c r="G632" s="48">
        <v>0.4796328208667941</v>
      </c>
      <c r="H632" s="48">
        <v>0.54899575174818938</v>
      </c>
      <c r="I632" s="48">
        <v>0.60487345988654939</v>
      </c>
      <c r="J632" s="48">
        <v>0.6530171851790868</v>
      </c>
    </row>
    <row r="633" spans="2:10">
      <c r="B633" t="s">
        <v>3</v>
      </c>
      <c r="C633" s="48">
        <v>0.22846957218275168</v>
      </c>
      <c r="D633" s="48">
        <v>0.28863469733418257</v>
      </c>
      <c r="E633" s="48">
        <v>0.34509953135820026</v>
      </c>
      <c r="F633" s="48">
        <v>0.39349794181609543</v>
      </c>
      <c r="G633" s="48">
        <v>0.44485038483220085</v>
      </c>
      <c r="H633" s="48">
        <v>0.51031520973662126</v>
      </c>
      <c r="I633" s="48">
        <v>0.56305248145649911</v>
      </c>
      <c r="J633" s="48">
        <v>0.62224131005134486</v>
      </c>
    </row>
    <row r="634" spans="2:10">
      <c r="B634" t="s">
        <v>4</v>
      </c>
      <c r="C634" s="48">
        <v>0.20012985280515361</v>
      </c>
      <c r="D634" s="48">
        <v>0.25585324010889182</v>
      </c>
      <c r="E634" s="48">
        <v>0.31947572206487562</v>
      </c>
      <c r="F634" s="48">
        <v>0.36301686952410256</v>
      </c>
      <c r="G634" s="48">
        <v>0.4143614463620594</v>
      </c>
      <c r="H634" s="48">
        <v>0.46961704640531671</v>
      </c>
      <c r="I634" s="48">
        <v>0.52127430931940277</v>
      </c>
      <c r="J634" s="48">
        <v>0.56728181247115383</v>
      </c>
    </row>
    <row r="635" spans="2:10">
      <c r="B635" t="s">
        <v>5</v>
      </c>
      <c r="C635" s="48">
        <v>0.21832593044173823</v>
      </c>
      <c r="D635" s="48">
        <v>0.2837255102213937</v>
      </c>
      <c r="E635" s="48">
        <v>0.34136009669880357</v>
      </c>
      <c r="F635" s="48">
        <v>0.38838907461967553</v>
      </c>
      <c r="G635" s="48">
        <v>0.4318630632856878</v>
      </c>
      <c r="H635" s="48">
        <v>0.50983069419850935</v>
      </c>
      <c r="I635" s="48">
        <v>0.57726908626551665</v>
      </c>
      <c r="J635" s="48">
        <v>0.62170927167441736</v>
      </c>
    </row>
    <row r="636" spans="2:10">
      <c r="B636" t="s">
        <v>6</v>
      </c>
      <c r="C636" s="48">
        <v>0.22947920668574187</v>
      </c>
      <c r="D636" s="48">
        <v>0.27995558878341964</v>
      </c>
      <c r="E636" s="48">
        <v>0.32774598236300773</v>
      </c>
      <c r="F636" s="48">
        <v>0.389025704346463</v>
      </c>
      <c r="G636" s="48">
        <v>0.4333558817479421</v>
      </c>
      <c r="H636" s="48">
        <v>0.504650364169413</v>
      </c>
      <c r="I636" s="48">
        <v>0.55985390718271955</v>
      </c>
      <c r="J636" s="48">
        <v>0.61394023116092811</v>
      </c>
    </row>
    <row r="637" spans="2:10">
      <c r="B637" t="s">
        <v>7</v>
      </c>
      <c r="C637" s="48">
        <v>0.23564048676110644</v>
      </c>
      <c r="D637" s="48">
        <v>0.3004342543870207</v>
      </c>
      <c r="E637" s="48">
        <v>0.36065967793044595</v>
      </c>
      <c r="F637" s="48">
        <v>0.42372983703761702</v>
      </c>
      <c r="G637" s="48">
        <v>0.47452890103341788</v>
      </c>
      <c r="H637" s="48">
        <v>0.55047154575150492</v>
      </c>
      <c r="I637" s="48">
        <v>0.60834892095238957</v>
      </c>
      <c r="J637" s="48">
        <v>0.66909485285111814</v>
      </c>
    </row>
    <row r="638" spans="2:10">
      <c r="B638" t="s">
        <v>8</v>
      </c>
      <c r="C638" s="48">
        <v>0.23741668124552409</v>
      </c>
      <c r="D638" s="48">
        <v>0.30431474259210206</v>
      </c>
      <c r="E638" s="48">
        <v>0.37193030960129869</v>
      </c>
      <c r="F638" s="48">
        <v>0.42502747885391984</v>
      </c>
      <c r="G638" s="48">
        <v>0.47080569213898088</v>
      </c>
      <c r="H638" s="48">
        <v>0.54326115247020379</v>
      </c>
      <c r="I638" s="48">
        <v>0.61559207914941994</v>
      </c>
      <c r="J638" s="48">
        <v>0.66690425772863982</v>
      </c>
    </row>
    <row r="639" spans="2:10">
      <c r="B639" t="s">
        <v>9</v>
      </c>
      <c r="C639" s="48">
        <v>0.22035779183669621</v>
      </c>
      <c r="D639" s="48">
        <v>0.27818831120721171</v>
      </c>
      <c r="E639" s="48">
        <v>0.33181870290652599</v>
      </c>
      <c r="F639" s="48">
        <v>0.40396044427755617</v>
      </c>
      <c r="G639" s="48">
        <v>0.46406665735074693</v>
      </c>
      <c r="H639" s="48">
        <v>0.51939663672066438</v>
      </c>
      <c r="I639" s="48">
        <v>0.57509743212313724</v>
      </c>
      <c r="J639" s="48">
        <v>0.63153770737375747</v>
      </c>
    </row>
    <row r="640" spans="2:10">
      <c r="B640" t="s">
        <v>10</v>
      </c>
      <c r="C640" s="48">
        <v>0.23037384969090732</v>
      </c>
      <c r="D640" s="48">
        <v>0.29218647961474314</v>
      </c>
      <c r="E640" s="48">
        <v>0.35410913688189677</v>
      </c>
      <c r="F640" s="48">
        <v>0.40843434230738274</v>
      </c>
      <c r="G640" s="48">
        <v>0.46519346912171522</v>
      </c>
      <c r="H640" s="48">
        <v>0.53043409078685555</v>
      </c>
      <c r="I640" s="48">
        <v>0.59999522494627777</v>
      </c>
      <c r="J640" s="48">
        <v>0.63870995109908058</v>
      </c>
    </row>
    <row r="641" spans="2:10">
      <c r="B641" t="s">
        <v>11</v>
      </c>
      <c r="C641" s="48">
        <v>0.23599206930433056</v>
      </c>
      <c r="D641" s="48">
        <v>0.29951398089604836</v>
      </c>
      <c r="E641" s="48">
        <v>0.37132687923862212</v>
      </c>
      <c r="F641" s="48">
        <v>0.42601537988074617</v>
      </c>
      <c r="G641" s="48">
        <v>0.48368487764686713</v>
      </c>
      <c r="H641" s="48">
        <v>0.55830260254338682</v>
      </c>
      <c r="I641" s="48">
        <v>0.62483823174380726</v>
      </c>
      <c r="J641" s="48">
        <v>0.67229249371224309</v>
      </c>
    </row>
    <row r="642" spans="2:10">
      <c r="B642" t="s">
        <v>12</v>
      </c>
      <c r="C642" s="48">
        <v>0.21763569734357405</v>
      </c>
      <c r="D642" s="48">
        <v>0.27731312611784636</v>
      </c>
      <c r="E642" s="48">
        <v>0.33646756964509877</v>
      </c>
      <c r="F642" s="48">
        <v>0.40437688862042159</v>
      </c>
      <c r="G642" s="48">
        <v>0.45625018748366813</v>
      </c>
      <c r="H642" s="48">
        <v>0.52741862982440335</v>
      </c>
      <c r="I642" s="48">
        <v>0.58540491342466916</v>
      </c>
      <c r="J642" s="48">
        <v>0.64324466774323896</v>
      </c>
    </row>
    <row r="643" spans="2:10">
      <c r="B643" t="s">
        <v>13</v>
      </c>
      <c r="C643" s="48">
        <v>0.2230443980387449</v>
      </c>
      <c r="D643" s="48">
        <v>0.28559869177719738</v>
      </c>
      <c r="E643" s="48">
        <v>0.33324169629156525</v>
      </c>
      <c r="F643" s="48">
        <v>0.39038048413485915</v>
      </c>
      <c r="G643" s="48">
        <v>0.44248669315373379</v>
      </c>
      <c r="H643" s="48">
        <v>0.51755424656533777</v>
      </c>
      <c r="I643" s="48">
        <v>0.58610027816887711</v>
      </c>
      <c r="J643" s="48">
        <v>0.64551297915398942</v>
      </c>
    </row>
    <row r="644" spans="2:10">
      <c r="B644" t="s">
        <v>14</v>
      </c>
      <c r="C644" s="48">
        <v>0.20343735968913496</v>
      </c>
      <c r="D644" s="48">
        <v>0.26725717752433198</v>
      </c>
      <c r="E644" s="48">
        <v>0.32664774857298018</v>
      </c>
      <c r="F644" s="48">
        <v>0.39606112974949059</v>
      </c>
      <c r="G644" s="48">
        <v>0.44341538992024887</v>
      </c>
      <c r="H644" s="48">
        <v>0.53018522027482529</v>
      </c>
      <c r="I644" s="48">
        <v>0.57707448778529347</v>
      </c>
      <c r="J644" s="48">
        <v>0.62497188281233851</v>
      </c>
    </row>
    <row r="645" spans="2:10">
      <c r="B645" t="s">
        <v>15</v>
      </c>
      <c r="C645" s="48">
        <v>0.23565477979528132</v>
      </c>
      <c r="D645" s="48">
        <v>0.29305425814502023</v>
      </c>
      <c r="E645" s="48">
        <v>0.35092432200247115</v>
      </c>
      <c r="F645" s="48">
        <v>0.41790121492318366</v>
      </c>
      <c r="G645" s="48">
        <v>0.4716044157388794</v>
      </c>
      <c r="H645" s="48">
        <v>0.54230805499854395</v>
      </c>
      <c r="I645" s="48">
        <v>0.60757275053907223</v>
      </c>
      <c r="J645" s="48">
        <v>0.66528168506245422</v>
      </c>
    </row>
    <row r="646" spans="2:10">
      <c r="B646" t="s">
        <v>16</v>
      </c>
      <c r="C646" s="48">
        <v>0.22534530686487181</v>
      </c>
      <c r="D646" s="48">
        <v>0.28340722041669925</v>
      </c>
      <c r="E646" s="48">
        <v>0.34737743947736022</v>
      </c>
      <c r="F646" s="48">
        <v>0.40316811640203398</v>
      </c>
      <c r="G646" s="48">
        <v>0.45298769729965283</v>
      </c>
      <c r="H646" s="48">
        <v>0.5231532433519287</v>
      </c>
      <c r="I646" s="48">
        <v>0.58743690154062955</v>
      </c>
      <c r="J646" s="48">
        <v>0.63999167734518814</v>
      </c>
    </row>
    <row r="647" spans="2:10">
      <c r="B647" t="s">
        <v>17</v>
      </c>
      <c r="C647" s="48">
        <v>0.26875890527922436</v>
      </c>
      <c r="D647" s="48">
        <v>0.34222925343241806</v>
      </c>
      <c r="E647" s="48">
        <v>0.42367457934709396</v>
      </c>
      <c r="F647" s="48">
        <v>0.47488620858941233</v>
      </c>
      <c r="G647" s="48">
        <v>0.53746541505609768</v>
      </c>
      <c r="H647" s="48">
        <v>0.54732763938564399</v>
      </c>
      <c r="I647" s="48">
        <v>0.59625493628150383</v>
      </c>
      <c r="J647" s="48">
        <v>0.65186665812146694</v>
      </c>
    </row>
    <row r="648" spans="2:10">
      <c r="B648" t="s">
        <v>47</v>
      </c>
      <c r="C648" s="48">
        <v>0.20893261090258139</v>
      </c>
      <c r="D648" s="48">
        <v>0.27835412209671928</v>
      </c>
      <c r="E648" s="48">
        <v>0.34057696415129246</v>
      </c>
      <c r="F648" s="48">
        <v>0.37862065087996377</v>
      </c>
      <c r="G648" s="48">
        <v>0.41545592403534076</v>
      </c>
      <c r="H648" s="48">
        <v>0.49543936360015522</v>
      </c>
      <c r="I648" s="48">
        <v>0.53191870489407911</v>
      </c>
      <c r="J648" s="48">
        <v>0.62199948543694983</v>
      </c>
    </row>
    <row r="649" spans="2:10">
      <c r="B649" t="s">
        <v>277</v>
      </c>
      <c r="C649" s="48">
        <f>C541/C621</f>
        <v>0.22509237857586306</v>
      </c>
      <c r="D649" s="48">
        <f t="shared" ref="D649:J649" si="30">D541/D621</f>
        <v>0.28660371388778311</v>
      </c>
      <c r="E649" s="48">
        <f t="shared" si="30"/>
        <v>0.34452803920409525</v>
      </c>
      <c r="F649" s="48">
        <f t="shared" si="30"/>
        <v>0.40502692196746132</v>
      </c>
      <c r="G649" s="48">
        <f t="shared" si="30"/>
        <v>0.45827450766648076</v>
      </c>
      <c r="H649" s="48">
        <f t="shared" si="30"/>
        <v>0.52673002573279826</v>
      </c>
      <c r="I649" s="48">
        <f t="shared" si="30"/>
        <v>0.58735273118817322</v>
      </c>
      <c r="J649" s="48">
        <f t="shared" si="30"/>
        <v>0.64022151317894216</v>
      </c>
    </row>
    <row r="650" spans="2:10">
      <c r="C650" s="48"/>
      <c r="D650" s="48"/>
      <c r="E650" s="48"/>
      <c r="F650" s="48"/>
      <c r="G650" s="48"/>
      <c r="H650" s="48"/>
      <c r="I650" s="48"/>
      <c r="J650" s="48"/>
    </row>
    <row r="651" spans="2:10">
      <c r="B651" t="s">
        <v>48</v>
      </c>
      <c r="C651" s="48">
        <v>0.22509237857586301</v>
      </c>
      <c r="D651" s="48">
        <v>0.286603713887783</v>
      </c>
      <c r="E651" s="48">
        <v>0.34452803920409525</v>
      </c>
      <c r="F651" s="48">
        <v>0.40502692196746132</v>
      </c>
      <c r="G651" s="48">
        <v>0.45827450766648081</v>
      </c>
      <c r="H651" s="48">
        <v>0.52673002573279848</v>
      </c>
      <c r="I651" s="48">
        <v>0.58735273118817333</v>
      </c>
      <c r="J651" s="48">
        <v>0.64022151317894238</v>
      </c>
    </row>
    <row r="652" spans="2:10">
      <c r="B652" t="s">
        <v>19</v>
      </c>
      <c r="C652" s="48">
        <v>0.22509237857586306</v>
      </c>
      <c r="D652" s="48">
        <v>0.28660371388778311</v>
      </c>
      <c r="E652" s="48">
        <v>0.34452803920409525</v>
      </c>
      <c r="F652" s="48">
        <v>0.40502692196746137</v>
      </c>
      <c r="G652" s="48">
        <v>0.45827450766648076</v>
      </c>
      <c r="H652" s="48">
        <v>0.52673002573279826</v>
      </c>
      <c r="I652" s="48">
        <v>0.58735273118817333</v>
      </c>
      <c r="J652" s="48">
        <v>0.64022151317894205</v>
      </c>
    </row>
    <row r="655" spans="2:10">
      <c r="B655" s="17" t="s">
        <v>303</v>
      </c>
    </row>
    <row r="656" spans="2:10">
      <c r="B656" t="s">
        <v>302</v>
      </c>
    </row>
    <row r="658" spans="2:33">
      <c r="C658" s="3">
        <v>1980</v>
      </c>
      <c r="D658" s="3">
        <v>1981</v>
      </c>
      <c r="E658" s="3">
        <v>1983</v>
      </c>
      <c r="F658" s="3">
        <v>1985</v>
      </c>
      <c r="G658" s="3">
        <v>1987</v>
      </c>
      <c r="H658" s="3">
        <v>1989</v>
      </c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9"/>
      <c r="Y658" s="9"/>
      <c r="Z658" s="9"/>
      <c r="AA658" s="9"/>
      <c r="AB658" s="9"/>
      <c r="AC658" s="9"/>
      <c r="AD658" s="9"/>
      <c r="AE658" s="9"/>
      <c r="AF658" s="9"/>
      <c r="AG658" s="9"/>
    </row>
    <row r="659" spans="2:33">
      <c r="B659" t="s">
        <v>1</v>
      </c>
      <c r="C659" s="4">
        <v>3505.9972096465499</v>
      </c>
      <c r="D659" s="4">
        <v>3417.065043088332</v>
      </c>
      <c r="E659" s="4">
        <v>3275.7329004913818</v>
      </c>
      <c r="F659" s="4">
        <v>3084.2187928909466</v>
      </c>
      <c r="G659" s="4">
        <v>3201.5707470534221</v>
      </c>
      <c r="H659" s="4">
        <v>3470.3643762486136</v>
      </c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2:33">
      <c r="B660" t="s">
        <v>2</v>
      </c>
      <c r="C660" s="4">
        <v>877.52555133403655</v>
      </c>
      <c r="D660" s="4">
        <v>838.15083485163666</v>
      </c>
      <c r="E660" s="4">
        <v>828.45793409772273</v>
      </c>
      <c r="F660" s="4">
        <v>749.22679503130212</v>
      </c>
      <c r="G660" s="4">
        <v>773.1214102946476</v>
      </c>
      <c r="H660" s="4">
        <v>822.58709476587944</v>
      </c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2:33">
      <c r="B661" t="s">
        <v>3</v>
      </c>
      <c r="C661" s="4">
        <v>957.50145208407139</v>
      </c>
      <c r="D661" s="4">
        <v>922.36225783008285</v>
      </c>
      <c r="E661" s="4">
        <v>852.90147827728595</v>
      </c>
      <c r="F661" s="4">
        <v>779.15541377917509</v>
      </c>
      <c r="G661" s="4">
        <v>673.48024555495033</v>
      </c>
      <c r="H661" s="4">
        <v>631.88838001256397</v>
      </c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2:33">
      <c r="B662" t="s">
        <v>4</v>
      </c>
      <c r="C662" s="4">
        <v>509.88741683594196</v>
      </c>
      <c r="D662" s="4">
        <v>493.31750494182438</v>
      </c>
      <c r="E662" s="4">
        <v>458.25217242490857</v>
      </c>
      <c r="F662" s="4">
        <v>464.67177587620529</v>
      </c>
      <c r="G662" s="4">
        <v>434.69854914498814</v>
      </c>
      <c r="H662" s="4">
        <v>458.00275743140799</v>
      </c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2:33">
      <c r="B663" t="s">
        <v>5</v>
      </c>
      <c r="C663" s="4">
        <v>793.80493965324024</v>
      </c>
      <c r="D663" s="4">
        <v>768.92286671239845</v>
      </c>
      <c r="E663" s="4">
        <v>754.69209451949814</v>
      </c>
      <c r="F663" s="4">
        <v>672.68735679152155</v>
      </c>
      <c r="G663" s="4">
        <v>720.56791261107014</v>
      </c>
      <c r="H663" s="4">
        <v>782.25203522191532</v>
      </c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2:33">
      <c r="B664" t="s">
        <v>6</v>
      </c>
      <c r="C664" s="4">
        <v>410.23988773346485</v>
      </c>
      <c r="D664" s="4">
        <v>394.38640471672858</v>
      </c>
      <c r="E664" s="4">
        <v>362.73366643057761</v>
      </c>
      <c r="F664" s="4">
        <v>318.63157917217916</v>
      </c>
      <c r="G664" s="4">
        <v>307.69317484839547</v>
      </c>
      <c r="H664" s="4">
        <v>321.44202558504742</v>
      </c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2:33">
      <c r="B665" t="s">
        <v>7</v>
      </c>
      <c r="C665" s="4">
        <v>1946.8354687484311</v>
      </c>
      <c r="D665" s="4">
        <v>1872.5566668636736</v>
      </c>
      <c r="E665" s="4">
        <v>1788.2815352502753</v>
      </c>
      <c r="F665" s="4">
        <v>1589.01395563866</v>
      </c>
      <c r="G665" s="4">
        <v>1637.0518613022875</v>
      </c>
      <c r="H665" s="4">
        <v>1679.141564488996</v>
      </c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2:33">
      <c r="B666" t="s">
        <v>8</v>
      </c>
      <c r="C666" s="4">
        <v>1048.0347028481426</v>
      </c>
      <c r="D666" s="4">
        <v>1022.2100374137802</v>
      </c>
      <c r="E666" s="4">
        <v>991.3985687037831</v>
      </c>
      <c r="F666" s="4">
        <v>926.47842453481451</v>
      </c>
      <c r="G666" s="4">
        <v>936.68210392836113</v>
      </c>
      <c r="H666" s="4">
        <v>956.71500961756783</v>
      </c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2:33">
      <c r="B667" t="s">
        <v>9</v>
      </c>
      <c r="C667" s="4">
        <v>4323.7772749155401</v>
      </c>
      <c r="D667" s="4">
        <v>4080.6014572380386</v>
      </c>
      <c r="E667" s="4">
        <v>3857.4202246107411</v>
      </c>
      <c r="F667" s="4">
        <v>3597.0991616387155</v>
      </c>
      <c r="G667" s="4">
        <v>3652.1402466612244</v>
      </c>
      <c r="H667" s="4">
        <v>4100.3818779730955</v>
      </c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2:33">
      <c r="B668" t="s">
        <v>10</v>
      </c>
      <c r="C668" s="4">
        <v>2261.202706279847</v>
      </c>
      <c r="D668" s="4">
        <v>2179.8139992489841</v>
      </c>
      <c r="E668" s="4">
        <v>2074.2314624067421</v>
      </c>
      <c r="F668" s="4">
        <v>1985.2290995686021</v>
      </c>
      <c r="G668" s="4">
        <v>2112.1669479495508</v>
      </c>
      <c r="H668" s="4">
        <v>2277.4807975040062</v>
      </c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2:33">
      <c r="B669" t="s">
        <v>11</v>
      </c>
      <c r="C669" s="4">
        <v>639.60842573735442</v>
      </c>
      <c r="D669" s="4">
        <v>624.39679253685904</v>
      </c>
      <c r="E669" s="4">
        <v>582.97865468808152</v>
      </c>
      <c r="F669" s="4">
        <v>564.62396642147689</v>
      </c>
      <c r="G669" s="4">
        <v>563.36080271399203</v>
      </c>
      <c r="H669" s="4">
        <v>584.39174108258328</v>
      </c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2:33">
      <c r="B670" t="s">
        <v>12</v>
      </c>
      <c r="C670" s="4">
        <v>2475.7647911323015</v>
      </c>
      <c r="D670" s="4">
        <v>2339.4256526953368</v>
      </c>
      <c r="E670" s="4">
        <v>2237.8914568337232</v>
      </c>
      <c r="F670" s="4">
        <v>2072.5794944684226</v>
      </c>
      <c r="G670" s="4">
        <v>2002.22133157857</v>
      </c>
      <c r="H670" s="4">
        <v>2024.1026218840871</v>
      </c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2:33">
      <c r="B671" t="s">
        <v>13</v>
      </c>
      <c r="C671" s="4">
        <v>3036.8412556613052</v>
      </c>
      <c r="D671" s="4">
        <v>2898.4890019418026</v>
      </c>
      <c r="E671" s="4">
        <v>2959.8808601704636</v>
      </c>
      <c r="F671" s="4">
        <v>2812.0711566492832</v>
      </c>
      <c r="G671" s="4">
        <v>2927.154667538905</v>
      </c>
      <c r="H671" s="4">
        <v>3289.2940151785465</v>
      </c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2:33">
      <c r="B672" t="s">
        <v>14</v>
      </c>
      <c r="C672" s="4">
        <v>544.21749733964043</v>
      </c>
      <c r="D672" s="4">
        <v>538.72701637694104</v>
      </c>
      <c r="E672" s="4">
        <v>539.71710679437342</v>
      </c>
      <c r="F672" s="4">
        <v>493.46993598967231</v>
      </c>
      <c r="G672" s="4">
        <v>505.83091614893493</v>
      </c>
      <c r="H672" s="4">
        <v>588.60559865939058</v>
      </c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2:33">
      <c r="B673" t="s">
        <v>15</v>
      </c>
      <c r="C673" s="4">
        <v>364.87401701749752</v>
      </c>
      <c r="D673" s="4">
        <v>351.31481887744451</v>
      </c>
      <c r="E673" s="4">
        <v>339.78485775812283</v>
      </c>
      <c r="F673" s="4">
        <v>316.28405662453196</v>
      </c>
      <c r="G673" s="4">
        <v>336.59290189799464</v>
      </c>
      <c r="H673" s="4">
        <v>378.83463766052347</v>
      </c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2:33">
      <c r="B674" t="s">
        <v>16</v>
      </c>
      <c r="C674" s="4">
        <v>1477.6556107227982</v>
      </c>
      <c r="D674" s="4">
        <v>1428.6916910610814</v>
      </c>
      <c r="E674" s="4">
        <v>1374.4439919092333</v>
      </c>
      <c r="F674" s="4">
        <v>1262.7035783134024</v>
      </c>
      <c r="G674" s="4">
        <v>1199.8753699740589</v>
      </c>
      <c r="H674" s="4">
        <v>1319.2073345496026</v>
      </c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2:33">
      <c r="B675" t="s">
        <v>17</v>
      </c>
      <c r="C675" s="4">
        <v>191.45878315596372</v>
      </c>
      <c r="D675" s="4">
        <v>176.54388074988969</v>
      </c>
      <c r="E675" s="4">
        <v>176.73887713070079</v>
      </c>
      <c r="F675" s="4">
        <v>182.26059200125192</v>
      </c>
      <c r="G675" s="4">
        <v>173.79702248468269</v>
      </c>
      <c r="H675" s="4">
        <v>197.97109498754759</v>
      </c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2:33">
      <c r="B676" t="s">
        <v>47</v>
      </c>
      <c r="C676" s="4">
        <v>62.493897468124459</v>
      </c>
      <c r="D676" s="4">
        <v>61.397518503357325</v>
      </c>
      <c r="E676" s="4">
        <v>60.063537913720175</v>
      </c>
      <c r="F676" s="4">
        <v>56.228603338612636</v>
      </c>
      <c r="G676" s="4">
        <v>58.159798615746936</v>
      </c>
      <c r="H676" s="4">
        <v>69.527531803026193</v>
      </c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2:33">
      <c r="B677" t="s">
        <v>48</v>
      </c>
      <c r="C677" s="4">
        <v>9.1933552873876003</v>
      </c>
      <c r="D677" s="4">
        <v>10.676427318691573</v>
      </c>
      <c r="E677" s="4">
        <v>10.367064137076229</v>
      </c>
      <c r="F677" s="4">
        <v>11.741698031090575</v>
      </c>
      <c r="G677" s="4">
        <v>11.286800392352834</v>
      </c>
      <c r="H677" s="4">
        <v>12.309788644284332</v>
      </c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2:33">
      <c r="B678" t="s">
        <v>49</v>
      </c>
      <c r="C678" s="4">
        <f>SUM(C659:C677)</f>
        <v>25436.914243601637</v>
      </c>
      <c r="D678" s="4">
        <f t="shared" ref="D678" si="31">SUM(D659:D677)</f>
        <v>24419.049872966883</v>
      </c>
      <c r="E678" s="4">
        <f t="shared" ref="E678" si="32">SUM(E659:E677)</f>
        <v>23525.968444548416</v>
      </c>
      <c r="F678" s="4">
        <f t="shared" ref="F678" si="33">SUM(F659:F677)</f>
        <v>21938.375436759867</v>
      </c>
      <c r="G678" s="4">
        <f t="shared" ref="G678" si="34">SUM(G659:G677)</f>
        <v>22227.452810694136</v>
      </c>
      <c r="H678" s="4">
        <f t="shared" ref="H678" si="35">SUM(H659:H677)</f>
        <v>23964.500283298683</v>
      </c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81" spans="2:33">
      <c r="B681" s="17" t="s">
        <v>304</v>
      </c>
    </row>
    <row r="682" spans="2:33">
      <c r="B682" t="s">
        <v>305</v>
      </c>
    </row>
    <row r="684" spans="2:33">
      <c r="C684" s="3">
        <v>1980</v>
      </c>
      <c r="D684" s="3">
        <v>1981</v>
      </c>
      <c r="E684" s="3">
        <v>1983</v>
      </c>
      <c r="F684" s="3">
        <v>1985</v>
      </c>
      <c r="G684" s="3">
        <v>1987</v>
      </c>
      <c r="H684" s="3">
        <v>1989</v>
      </c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9"/>
      <c r="Y684" s="9"/>
      <c r="Z684" s="9"/>
      <c r="AA684" s="9"/>
      <c r="AB684" s="9"/>
      <c r="AC684" s="9"/>
      <c r="AD684" s="9"/>
      <c r="AE684" s="9"/>
      <c r="AF684" s="9"/>
      <c r="AG684" s="9"/>
    </row>
    <row r="685" spans="2:33">
      <c r="B685" t="s">
        <v>1</v>
      </c>
      <c r="C685" s="4">
        <v>2645.9613949801778</v>
      </c>
      <c r="D685" s="4">
        <v>2611.8406187772098</v>
      </c>
      <c r="E685" s="4">
        <v>2486.4966033160003</v>
      </c>
      <c r="F685" s="4">
        <v>2340.480987265631</v>
      </c>
      <c r="G685" s="4">
        <v>2449.9728903744644</v>
      </c>
      <c r="H685" s="4">
        <v>2720.8093054841479</v>
      </c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2:33">
      <c r="B686" t="s">
        <v>2</v>
      </c>
      <c r="C686" s="4">
        <v>610.56236050325685</v>
      </c>
      <c r="D686" s="4">
        <v>576.89347897206676</v>
      </c>
      <c r="E686" s="4">
        <v>570.96940338652735</v>
      </c>
      <c r="F686" s="4">
        <v>515.25404262794552</v>
      </c>
      <c r="G686" s="4">
        <v>531.04269435890058</v>
      </c>
      <c r="H686" s="4">
        <v>592.34574307361299</v>
      </c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2:33">
      <c r="B687" t="s">
        <v>3</v>
      </c>
      <c r="C687" s="4">
        <v>514.4229996567957</v>
      </c>
      <c r="D687" s="4">
        <v>512.06271884705677</v>
      </c>
      <c r="E687" s="4">
        <v>502.53080151488689</v>
      </c>
      <c r="F687" s="4">
        <v>439.1651515654155</v>
      </c>
      <c r="G687" s="4">
        <v>418.95653393474242</v>
      </c>
      <c r="H687" s="4">
        <v>443.31582856894511</v>
      </c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2:33">
      <c r="B688" t="s">
        <v>4</v>
      </c>
      <c r="C688" s="4">
        <v>378.93175198607639</v>
      </c>
      <c r="D688" s="4">
        <v>373.57319157739727</v>
      </c>
      <c r="E688" s="4">
        <v>352.86117424450265</v>
      </c>
      <c r="F688" s="4">
        <v>372.79465197147306</v>
      </c>
      <c r="G688" s="4">
        <v>353.31757885149239</v>
      </c>
      <c r="H688" s="4">
        <v>375.63795478048314</v>
      </c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2:33">
      <c r="B689" t="s">
        <v>5</v>
      </c>
      <c r="C689" s="4">
        <v>612.54314760501768</v>
      </c>
      <c r="D689" s="4">
        <v>581.20953325891992</v>
      </c>
      <c r="E689" s="4">
        <v>588.84566614739549</v>
      </c>
      <c r="F689" s="4">
        <v>534.37391428059357</v>
      </c>
      <c r="G689" s="4">
        <v>597.61579738766227</v>
      </c>
      <c r="H689" s="4">
        <v>657.98868768842442</v>
      </c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2:33">
      <c r="B690" t="s">
        <v>6</v>
      </c>
      <c r="C690" s="4">
        <v>261.75790629707888</v>
      </c>
      <c r="D690" s="4">
        <v>246.60008066211543</v>
      </c>
      <c r="E690" s="4">
        <v>231.75046549116615</v>
      </c>
      <c r="F690" s="4">
        <v>206.80715408170411</v>
      </c>
      <c r="G690" s="4">
        <v>206.78900533754452</v>
      </c>
      <c r="H690" s="4">
        <v>226.46423475787785</v>
      </c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2:33">
      <c r="B691" t="s">
        <v>7</v>
      </c>
      <c r="C691" s="4">
        <v>1096.575976218008</v>
      </c>
      <c r="D691" s="4">
        <v>1070.0592701921071</v>
      </c>
      <c r="E691" s="4">
        <v>1025.6871384998742</v>
      </c>
      <c r="F691" s="4">
        <v>942.45840481825621</v>
      </c>
      <c r="G691" s="4">
        <v>998.63334276623016</v>
      </c>
      <c r="H691" s="4">
        <v>1071.2651284327071</v>
      </c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2:33">
      <c r="B692" t="s">
        <v>8</v>
      </c>
      <c r="C692" s="4">
        <v>728.2716167698635</v>
      </c>
      <c r="D692" s="4">
        <v>707.514619373036</v>
      </c>
      <c r="E692" s="4">
        <v>672.96705198871598</v>
      </c>
      <c r="F692" s="4">
        <v>623.29760514685836</v>
      </c>
      <c r="G692" s="4">
        <v>635.56583831528235</v>
      </c>
      <c r="H692" s="4">
        <v>693.28975047745917</v>
      </c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2:33">
      <c r="B693" t="s">
        <v>9</v>
      </c>
      <c r="C693" s="4">
        <v>3463.9325211341384</v>
      </c>
      <c r="D693" s="4">
        <v>3196.570934863063</v>
      </c>
      <c r="E693" s="4">
        <v>3113.8947065463608</v>
      </c>
      <c r="F693" s="4">
        <v>2853.3918566864127</v>
      </c>
      <c r="G693" s="4">
        <v>2952.7713952966569</v>
      </c>
      <c r="H693" s="4">
        <v>3357.109050976891</v>
      </c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2:33">
      <c r="B694" t="s">
        <v>10</v>
      </c>
      <c r="C694" s="4">
        <v>1805.0748824678551</v>
      </c>
      <c r="D694" s="4">
        <v>1720.0230666737759</v>
      </c>
      <c r="E694" s="4">
        <v>1626.9766884175588</v>
      </c>
      <c r="F694" s="4">
        <v>1529.4448717850682</v>
      </c>
      <c r="G694" s="4">
        <v>1610.9131353917462</v>
      </c>
      <c r="H694" s="4">
        <v>1791.8751233260066</v>
      </c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2:33">
      <c r="B695" t="s">
        <v>11</v>
      </c>
      <c r="C695" s="4">
        <v>392.31718417709124</v>
      </c>
      <c r="D695" s="4">
        <v>379.53931374607282</v>
      </c>
      <c r="E695" s="4">
        <v>365.69176307017062</v>
      </c>
      <c r="F695" s="4">
        <v>347.01337353939556</v>
      </c>
      <c r="G695" s="4">
        <v>354.62738990528737</v>
      </c>
      <c r="H695" s="4">
        <v>391.36800615070388</v>
      </c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2:33">
      <c r="B696" t="s">
        <v>12</v>
      </c>
      <c r="C696" s="4">
        <v>1227.9976221077577</v>
      </c>
      <c r="D696" s="4">
        <v>1183.143900386953</v>
      </c>
      <c r="E696" s="4">
        <v>1071.970292939091</v>
      </c>
      <c r="F696" s="4">
        <v>1004.8063120305054</v>
      </c>
      <c r="G696" s="4">
        <v>1023.9282072371336</v>
      </c>
      <c r="H696" s="4">
        <v>1136.5708769664827</v>
      </c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2:33">
      <c r="B697" t="s">
        <v>13</v>
      </c>
      <c r="C697" s="4">
        <v>2767.2202176410615</v>
      </c>
      <c r="D697" s="4">
        <v>2632.0775971652147</v>
      </c>
      <c r="E697" s="4">
        <v>2649.6983922208265</v>
      </c>
      <c r="F697" s="4">
        <v>2493.6976647869387</v>
      </c>
      <c r="G697" s="4">
        <v>2586.5826641101085</v>
      </c>
      <c r="H697" s="4">
        <v>2966.4274089132145</v>
      </c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2:33">
      <c r="B698" t="s">
        <v>14</v>
      </c>
      <c r="C698" s="4">
        <v>406.20879738401209</v>
      </c>
      <c r="D698" s="4">
        <v>401.87447651073592</v>
      </c>
      <c r="E698" s="4">
        <v>404.2955532854981</v>
      </c>
      <c r="F698" s="4">
        <v>383.18442975211417</v>
      </c>
      <c r="G698" s="4">
        <v>384.0449274123344</v>
      </c>
      <c r="H698" s="4">
        <v>455.65055244098852</v>
      </c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2:33">
      <c r="B699" t="s">
        <v>15</v>
      </c>
      <c r="C699" s="4">
        <v>290.5066520684619</v>
      </c>
      <c r="D699" s="4">
        <v>274.61082095762612</v>
      </c>
      <c r="E699" s="4">
        <v>255.26551907275476</v>
      </c>
      <c r="F699" s="4">
        <v>244.90131119127489</v>
      </c>
      <c r="G699" s="4">
        <v>262.92443298783098</v>
      </c>
      <c r="H699" s="4">
        <v>301.44128828754629</v>
      </c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2:33">
      <c r="B700" t="s">
        <v>16</v>
      </c>
      <c r="C700" s="4">
        <v>1246.8092872343507</v>
      </c>
      <c r="D700" s="4">
        <v>1212.2461712462125</v>
      </c>
      <c r="E700" s="4">
        <v>1157.8633549318795</v>
      </c>
      <c r="F700" s="4">
        <v>1069.6178191526797</v>
      </c>
      <c r="G700" s="4">
        <v>1005.6884379869506</v>
      </c>
      <c r="H700" s="4">
        <v>1117.2914560938507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2:33">
      <c r="B701" t="s">
        <v>17</v>
      </c>
      <c r="C701" s="4">
        <v>133.6265664880751</v>
      </c>
      <c r="D701" s="4">
        <v>125.19597046832705</v>
      </c>
      <c r="E701" s="4">
        <v>127.34260218323448</v>
      </c>
      <c r="F701" s="4">
        <v>125.4354071977113</v>
      </c>
      <c r="G701" s="4">
        <v>122.10666347513174</v>
      </c>
      <c r="H701" s="4">
        <v>138.76400808061277</v>
      </c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2:33">
      <c r="B702" t="s">
        <v>47</v>
      </c>
      <c r="C702" s="4">
        <v>56.517886475928606</v>
      </c>
      <c r="D702" s="4">
        <v>55.879112012525368</v>
      </c>
      <c r="E702" s="4">
        <v>54.886395407827145</v>
      </c>
      <c r="F702" s="4">
        <v>46.731581479804639</v>
      </c>
      <c r="G702" s="4">
        <v>47.337622600438579</v>
      </c>
      <c r="H702" s="4">
        <v>55.615747787624308</v>
      </c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2:33">
      <c r="B703" t="s">
        <v>48</v>
      </c>
      <c r="C703" s="4">
        <v>9.3431880095703193</v>
      </c>
      <c r="D703" s="4">
        <v>10.625478758874085</v>
      </c>
      <c r="E703" s="4">
        <v>10.516010451496101</v>
      </c>
      <c r="F703" s="4">
        <v>11.857968532540481</v>
      </c>
      <c r="G703" s="4">
        <v>11.334763817858951</v>
      </c>
      <c r="H703" s="4">
        <v>12.40350961738366</v>
      </c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2:33">
      <c r="B704" t="s">
        <v>49</v>
      </c>
      <c r="C704" s="4">
        <f>SUM(C685:C703)</f>
        <v>18648.581959204581</v>
      </c>
      <c r="D704" s="4">
        <f t="shared" ref="D704" si="36">SUM(D685:D703)</f>
        <v>17871.540354449287</v>
      </c>
      <c r="E704" s="4">
        <f t="shared" ref="E704" si="37">SUM(E685:E703)</f>
        <v>17270.509583115763</v>
      </c>
      <c r="F704" s="4">
        <f t="shared" ref="F704" si="38">SUM(F685:F703)</f>
        <v>16084.714507892324</v>
      </c>
      <c r="G704" s="4">
        <f t="shared" ref="G704" si="39">SUM(G685:G703)</f>
        <v>16554.153321547798</v>
      </c>
      <c r="H704" s="4">
        <f t="shared" ref="H704" si="40">SUM(H685:H703)</f>
        <v>18505.633661904965</v>
      </c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6" spans="2:33">
      <c r="B706" s="8" t="s">
        <v>306</v>
      </c>
    </row>
    <row r="707" spans="2:33">
      <c r="B707" t="s">
        <v>307</v>
      </c>
    </row>
    <row r="708" spans="2:33">
      <c r="B708" t="s">
        <v>297</v>
      </c>
    </row>
    <row r="710" spans="2:33">
      <c r="C710" s="3">
        <v>1980</v>
      </c>
      <c r="D710" s="3">
        <v>1981</v>
      </c>
      <c r="E710" s="3">
        <v>1983</v>
      </c>
      <c r="F710" s="3">
        <v>1985</v>
      </c>
      <c r="G710" s="3">
        <v>1987</v>
      </c>
      <c r="H710" s="3">
        <v>1989</v>
      </c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9"/>
      <c r="Y710" s="9"/>
      <c r="Z710" s="9"/>
      <c r="AA710" s="9"/>
      <c r="AB710" s="9"/>
      <c r="AC710" s="9"/>
      <c r="AD710" s="9"/>
      <c r="AE710" s="9"/>
      <c r="AF710" s="9"/>
      <c r="AG710" s="9"/>
    </row>
    <row r="711" spans="2:33">
      <c r="B711" t="s">
        <v>1</v>
      </c>
      <c r="C711" s="4">
        <v>1697.2223705372414</v>
      </c>
      <c r="D711" s="4">
        <v>1675.3428162286098</v>
      </c>
      <c r="E711" s="4">
        <v>1647.7265101218557</v>
      </c>
      <c r="F711" s="4">
        <v>1595.7488226150299</v>
      </c>
      <c r="G711" s="4">
        <v>1741.8120222602299</v>
      </c>
      <c r="H711" s="4">
        <v>1881.7947185333494</v>
      </c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2:33">
      <c r="B712" t="s">
        <v>2</v>
      </c>
      <c r="C712" s="4">
        <v>424.80239069907952</v>
      </c>
      <c r="D712" s="4">
        <v>410.93451906188972</v>
      </c>
      <c r="E712" s="4">
        <v>416.72265169386458</v>
      </c>
      <c r="F712" s="4">
        <v>387.64363241629047</v>
      </c>
      <c r="G712" s="4">
        <v>420.61608926099035</v>
      </c>
      <c r="H712" s="4">
        <v>446.04539542254412</v>
      </c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2:33">
      <c r="B713" t="s">
        <v>3</v>
      </c>
      <c r="C713" s="4">
        <v>463.51801987395459</v>
      </c>
      <c r="D713" s="4">
        <v>452.22229109792397</v>
      </c>
      <c r="E713" s="4">
        <v>429.01799962652393</v>
      </c>
      <c r="F713" s="4">
        <v>403.12844764389115</v>
      </c>
      <c r="G713" s="4">
        <v>366.40639271895782</v>
      </c>
      <c r="H713" s="4">
        <v>342.63958688269315</v>
      </c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2:33">
      <c r="B714" t="s">
        <v>4</v>
      </c>
      <c r="C714" s="4">
        <v>246.83200771761383</v>
      </c>
      <c r="D714" s="4">
        <v>241.86719526917199</v>
      </c>
      <c r="E714" s="4">
        <v>230.50543977873954</v>
      </c>
      <c r="F714" s="4">
        <v>240.41726253858113</v>
      </c>
      <c r="G714" s="4">
        <v>236.49740042654915</v>
      </c>
      <c r="H714" s="4">
        <v>248.3506273597109</v>
      </c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2:33">
      <c r="B715" t="s">
        <v>5</v>
      </c>
      <c r="C715" s="4">
        <v>384.27397994371694</v>
      </c>
      <c r="D715" s="4">
        <v>376.99294123363956</v>
      </c>
      <c r="E715" s="4">
        <v>379.61769438913353</v>
      </c>
      <c r="F715" s="4">
        <v>348.04277182356196</v>
      </c>
      <c r="G715" s="4">
        <v>392.024400584011</v>
      </c>
      <c r="H715" s="4">
        <v>424.1738298483242</v>
      </c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2:33">
      <c r="B716" t="s">
        <v>6</v>
      </c>
      <c r="C716" s="4">
        <v>198.59351651284288</v>
      </c>
      <c r="D716" s="4">
        <v>193.36255576898009</v>
      </c>
      <c r="E716" s="4">
        <v>182.45867305044999</v>
      </c>
      <c r="F716" s="4">
        <v>164.85729497659247</v>
      </c>
      <c r="G716" s="4">
        <v>167.40022740762859</v>
      </c>
      <c r="H716" s="4">
        <v>174.30097836425895</v>
      </c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2:33">
      <c r="B717" t="s">
        <v>7</v>
      </c>
      <c r="C717" s="4">
        <v>942.44590389970745</v>
      </c>
      <c r="D717" s="4">
        <v>918.09032612843714</v>
      </c>
      <c r="E717" s="4">
        <v>899.52355173746707</v>
      </c>
      <c r="F717" s="4">
        <v>822.14243511968027</v>
      </c>
      <c r="G717" s="4">
        <v>890.63676500172357</v>
      </c>
      <c r="H717" s="4">
        <v>910.50949846969581</v>
      </c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2:33">
      <c r="B718" t="s">
        <v>8</v>
      </c>
      <c r="C718" s="4">
        <v>507.34436920802329</v>
      </c>
      <c r="D718" s="4">
        <v>501.17636663718764</v>
      </c>
      <c r="E718" s="4">
        <v>498.68342547252257</v>
      </c>
      <c r="F718" s="4">
        <v>479.35213239002314</v>
      </c>
      <c r="G718" s="4">
        <v>509.60115473318911</v>
      </c>
      <c r="H718" s="4">
        <v>518.7758566684148</v>
      </c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2:33">
      <c r="B719" t="s">
        <v>9</v>
      </c>
      <c r="C719" s="4">
        <v>2093.1024976334847</v>
      </c>
      <c r="D719" s="4">
        <v>2000.666142163047</v>
      </c>
      <c r="E719" s="4">
        <v>1940.3210694675072</v>
      </c>
      <c r="F719" s="4">
        <v>1861.1088050060534</v>
      </c>
      <c r="G719" s="4">
        <v>1986.9440006814291</v>
      </c>
      <c r="H719" s="4">
        <v>2223.4198272518365</v>
      </c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2:33">
      <c r="B720" t="s">
        <v>10</v>
      </c>
      <c r="C720" s="4">
        <v>1094.6283148366811</v>
      </c>
      <c r="D720" s="4">
        <v>1068.7346241017804</v>
      </c>
      <c r="E720" s="4">
        <v>1043.3592336614886</v>
      </c>
      <c r="F720" s="4">
        <v>1027.1408129538952</v>
      </c>
      <c r="G720" s="4">
        <v>1149.1227505577367</v>
      </c>
      <c r="H720" s="4">
        <v>1234.9571605898518</v>
      </c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2:33">
      <c r="B721" t="s">
        <v>11</v>
      </c>
      <c r="C721" s="4">
        <v>309.62880562445844</v>
      </c>
      <c r="D721" s="4">
        <v>306.13367543843071</v>
      </c>
      <c r="E721" s="4">
        <v>293.24411157595688</v>
      </c>
      <c r="F721" s="4">
        <v>292.13168394994489</v>
      </c>
      <c r="G721" s="4">
        <v>306.49599729773792</v>
      </c>
      <c r="H721" s="4">
        <v>316.88467627496527</v>
      </c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2:33">
      <c r="B722" t="s">
        <v>12</v>
      </c>
      <c r="C722" s="4">
        <v>1198.49593038376</v>
      </c>
      <c r="D722" s="4">
        <v>1146.9901543933627</v>
      </c>
      <c r="E722" s="4">
        <v>1125.6818526464715</v>
      </c>
      <c r="F722" s="4">
        <v>1072.335171453245</v>
      </c>
      <c r="G722" s="4">
        <v>1089.3069252894584</v>
      </c>
      <c r="H722" s="4">
        <v>1097.5636015917062</v>
      </c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2:33">
      <c r="B723" t="s">
        <v>13</v>
      </c>
      <c r="C723" s="4">
        <v>1470.1081052481454</v>
      </c>
      <c r="D723" s="4">
        <v>1421.0916871901336</v>
      </c>
      <c r="E723" s="4">
        <v>1488.8497653070417</v>
      </c>
      <c r="F723" s="4">
        <v>1454.9419281394808</v>
      </c>
      <c r="G723" s="4">
        <v>1592.5161721404618</v>
      </c>
      <c r="H723" s="4">
        <v>1783.6098560224891</v>
      </c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2:33">
      <c r="B724" t="s">
        <v>14</v>
      </c>
      <c r="C724" s="4">
        <v>263.45089733136052</v>
      </c>
      <c r="D724" s="4">
        <v>264.13089169050596</v>
      </c>
      <c r="E724" s="4">
        <v>271.48311899848505</v>
      </c>
      <c r="F724" s="4">
        <v>255.31718799149294</v>
      </c>
      <c r="G724" s="4">
        <v>275.19690820201606</v>
      </c>
      <c r="H724" s="4">
        <v>319.16962796100654</v>
      </c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2:33">
      <c r="B725" t="s">
        <v>15</v>
      </c>
      <c r="C725" s="4">
        <v>176.63229805374385</v>
      </c>
      <c r="D725" s="4">
        <v>172.24511404355087</v>
      </c>
      <c r="E725" s="4">
        <v>170.9151920726074</v>
      </c>
      <c r="F725" s="4">
        <v>163.64270658548799</v>
      </c>
      <c r="G725" s="4">
        <v>183.12310095691973</v>
      </c>
      <c r="H725" s="4">
        <v>205.42195085511014</v>
      </c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2:33">
      <c r="B726" t="s">
        <v>16</v>
      </c>
      <c r="C726" s="4">
        <v>715.32006687519174</v>
      </c>
      <c r="D726" s="4">
        <v>700.46906659447075</v>
      </c>
      <c r="E726" s="4">
        <v>691.35911594221477</v>
      </c>
      <c r="F726" s="4">
        <v>653.31219466330617</v>
      </c>
      <c r="G726" s="4">
        <v>652.79124209835186</v>
      </c>
      <c r="H726" s="4">
        <v>715.33623725396797</v>
      </c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2:33">
      <c r="B727" t="s">
        <v>17</v>
      </c>
      <c r="C727" s="4">
        <v>92.683510675383502</v>
      </c>
      <c r="D727" s="4">
        <v>86.557182445707937</v>
      </c>
      <c r="E727" s="4">
        <v>88.901428188403344</v>
      </c>
      <c r="F727" s="4">
        <v>94.300094975590284</v>
      </c>
      <c r="G727" s="4">
        <v>94.554132053918522</v>
      </c>
      <c r="H727" s="4">
        <v>107.34923500238914</v>
      </c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2:33">
      <c r="B728" t="s">
        <v>47</v>
      </c>
      <c r="C728" s="4">
        <v>30.252745356763782</v>
      </c>
      <c r="D728" s="4">
        <v>30.102409600578312</v>
      </c>
      <c r="E728" s="4">
        <v>30.212562110085329</v>
      </c>
      <c r="F728" s="4">
        <v>29.092205709172386</v>
      </c>
      <c r="G728" s="4">
        <v>31.641792246626739</v>
      </c>
      <c r="H728" s="4">
        <v>37.701096471323844</v>
      </c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2:33">
      <c r="B729" t="s">
        <v>48</v>
      </c>
      <c r="C729" s="4">
        <v>4.450422325243113</v>
      </c>
      <c r="D729" s="4">
        <v>5.2345142939365426</v>
      </c>
      <c r="E729" s="4">
        <v>5.2147372602423214</v>
      </c>
      <c r="F729" s="4">
        <v>6.075055651629456</v>
      </c>
      <c r="G729" s="4">
        <v>6.1405747895295777</v>
      </c>
      <c r="H729" s="4">
        <v>6.6749461283130085</v>
      </c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2:33">
      <c r="B730" t="s">
        <v>49</v>
      </c>
      <c r="C730" s="4">
        <v>12313.786152736398</v>
      </c>
      <c r="D730" s="4">
        <v>11972.344473381345</v>
      </c>
      <c r="E730" s="4">
        <v>11833.798133101061</v>
      </c>
      <c r="F730" s="4">
        <v>11350.730646602946</v>
      </c>
      <c r="G730" s="4">
        <v>12092.828048707466</v>
      </c>
      <c r="H730" s="4">
        <v>12994.678706951954</v>
      </c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2" spans="2:33">
      <c r="B732" s="8" t="s">
        <v>308</v>
      </c>
    </row>
    <row r="733" spans="2:33">
      <c r="B733" t="s">
        <v>309</v>
      </c>
    </row>
    <row r="734" spans="2:33">
      <c r="B734" t="s">
        <v>297</v>
      </c>
    </row>
    <row r="736" spans="2:33">
      <c r="C736" s="3">
        <v>1980</v>
      </c>
      <c r="D736" s="3">
        <v>1981</v>
      </c>
      <c r="E736" s="3">
        <v>1983</v>
      </c>
      <c r="F736" s="3">
        <v>1985</v>
      </c>
      <c r="G736" s="3">
        <v>1987</v>
      </c>
      <c r="H736" s="3">
        <v>1989</v>
      </c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9"/>
      <c r="Y736" s="9"/>
      <c r="Z736" s="9"/>
      <c r="AA736" s="9"/>
      <c r="AB736" s="9"/>
      <c r="AC736" s="9"/>
      <c r="AD736" s="9"/>
      <c r="AE736" s="9"/>
      <c r="AF736" s="9"/>
      <c r="AG736" s="9"/>
    </row>
    <row r="737" spans="2:33">
      <c r="B737" t="s">
        <v>1</v>
      </c>
      <c r="C737" s="4">
        <v>1345.6809942077186</v>
      </c>
      <c r="D737" s="4">
        <v>1342.6580597250129</v>
      </c>
      <c r="E737" s="4">
        <v>1306.8715467248983</v>
      </c>
      <c r="F737" s="4">
        <v>1261.1469927459168</v>
      </c>
      <c r="G737" s="4">
        <v>1389.0148160852955</v>
      </c>
      <c r="H737" s="4">
        <v>1521.9096941972803</v>
      </c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2:33">
      <c r="B738" t="s">
        <v>2</v>
      </c>
      <c r="C738" s="4">
        <v>310.51933178865931</v>
      </c>
      <c r="D738" s="4">
        <v>296.56123485332699</v>
      </c>
      <c r="E738" s="4">
        <v>300.09438434029266</v>
      </c>
      <c r="F738" s="4">
        <v>277.63997652447523</v>
      </c>
      <c r="G738" s="4">
        <v>301.07523774502914</v>
      </c>
      <c r="H738" s="4">
        <v>331.33403612047925</v>
      </c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2:33">
      <c r="B739" t="s">
        <v>3</v>
      </c>
      <c r="C739" s="4">
        <v>261.62485020937316</v>
      </c>
      <c r="D739" s="4">
        <v>263.2339552428661</v>
      </c>
      <c r="E739" s="4">
        <v>264.1239103149498</v>
      </c>
      <c r="F739" s="4">
        <v>236.6401663713541</v>
      </c>
      <c r="G739" s="4">
        <v>237.52786621330853</v>
      </c>
      <c r="H739" s="4">
        <v>247.97278358694777</v>
      </c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2:33">
      <c r="B740" t="s">
        <v>4</v>
      </c>
      <c r="C740" s="4">
        <v>192.71681654800381</v>
      </c>
      <c r="D740" s="4">
        <v>192.04121911673658</v>
      </c>
      <c r="E740" s="4">
        <v>185.4594242956513</v>
      </c>
      <c r="F740" s="4">
        <v>200.87702348518397</v>
      </c>
      <c r="G740" s="4">
        <v>200.31378866935057</v>
      </c>
      <c r="H740" s="4">
        <v>210.11654280090349</v>
      </c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2:33">
      <c r="B741" t="s">
        <v>5</v>
      </c>
      <c r="C741" s="4">
        <v>311.52671895669084</v>
      </c>
      <c r="D741" s="4">
        <v>298.77997095567224</v>
      </c>
      <c r="E741" s="4">
        <v>309.48992468923137</v>
      </c>
      <c r="F741" s="4">
        <v>287.94254628155528</v>
      </c>
      <c r="G741" s="4">
        <v>338.81893149079508</v>
      </c>
      <c r="H741" s="4">
        <v>368.05202056855086</v>
      </c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2:33">
      <c r="B742" t="s">
        <v>6</v>
      </c>
      <c r="C742" s="4">
        <v>133.12463298060419</v>
      </c>
      <c r="D742" s="4">
        <v>126.76867931736098</v>
      </c>
      <c r="E742" s="4">
        <v>121.80514901438004</v>
      </c>
      <c r="F742" s="4">
        <v>111.43616285180357</v>
      </c>
      <c r="G742" s="4">
        <v>117.23925327740612</v>
      </c>
      <c r="H742" s="4">
        <v>126.67485132908008</v>
      </c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2:33">
      <c r="B743" t="s">
        <v>7</v>
      </c>
      <c r="C743" s="4">
        <v>557.69575954542677</v>
      </c>
      <c r="D743" s="4">
        <v>550.08092499132954</v>
      </c>
      <c r="E743" s="4">
        <v>539.08834436353084</v>
      </c>
      <c r="F743" s="4">
        <v>507.83517981629302</v>
      </c>
      <c r="G743" s="4">
        <v>566.17626847579822</v>
      </c>
      <c r="H743" s="4">
        <v>599.22199645929072</v>
      </c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2:33">
      <c r="B744" t="s">
        <v>8</v>
      </c>
      <c r="C744" s="4">
        <v>370.3838140523863</v>
      </c>
      <c r="D744" s="4">
        <v>363.70910201986879</v>
      </c>
      <c r="E744" s="4">
        <v>353.70307401768008</v>
      </c>
      <c r="F744" s="4">
        <v>335.85827212168613</v>
      </c>
      <c r="G744" s="4">
        <v>360.33474879906402</v>
      </c>
      <c r="H744" s="4">
        <v>387.79799452042141</v>
      </c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2:33">
      <c r="B745" t="s">
        <v>9</v>
      </c>
      <c r="C745" s="4">
        <v>1761.6841151770295</v>
      </c>
      <c r="D745" s="4">
        <v>1643.2479448864467</v>
      </c>
      <c r="E745" s="4">
        <v>1636.6241506445936</v>
      </c>
      <c r="F745" s="4">
        <v>1537.524371599324</v>
      </c>
      <c r="G745" s="4">
        <v>1674.0769796652846</v>
      </c>
      <c r="H745" s="4">
        <v>1877.8298055879372</v>
      </c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2:33">
      <c r="B746" t="s">
        <v>10</v>
      </c>
      <c r="C746" s="4">
        <v>918.02358381608872</v>
      </c>
      <c r="D746" s="4">
        <v>884.20511450031188</v>
      </c>
      <c r="E746" s="4">
        <v>855.1186188800865</v>
      </c>
      <c r="F746" s="4">
        <v>824.12752383683039</v>
      </c>
      <c r="G746" s="4">
        <v>913.30896814272398</v>
      </c>
      <c r="H746" s="4">
        <v>1002.3018208163342</v>
      </c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2:33">
      <c r="B747" t="s">
        <v>11</v>
      </c>
      <c r="C747" s="4">
        <v>199.52436927075971</v>
      </c>
      <c r="D747" s="4">
        <v>195.10819876223471</v>
      </c>
      <c r="E747" s="4">
        <v>192.20302146832748</v>
      </c>
      <c r="F747" s="4">
        <v>186.98501498750042</v>
      </c>
      <c r="G747" s="4">
        <v>201.05638748223544</v>
      </c>
      <c r="H747" s="4">
        <v>218.91529162255202</v>
      </c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2:33">
      <c r="B748" t="s">
        <v>12</v>
      </c>
      <c r="C748" s="4">
        <v>624.53407828917386</v>
      </c>
      <c r="D748" s="4">
        <v>608.21387118665189</v>
      </c>
      <c r="E748" s="4">
        <v>563.41419204360557</v>
      </c>
      <c r="F748" s="4">
        <v>541.43078521217114</v>
      </c>
      <c r="G748" s="4">
        <v>580.51721961815281</v>
      </c>
      <c r="H748" s="4">
        <v>635.75136717999078</v>
      </c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2:33">
      <c r="B749" t="s">
        <v>13</v>
      </c>
      <c r="C749" s="4">
        <v>1407.3507121954101</v>
      </c>
      <c r="D749" s="4">
        <v>1353.0611991592389</v>
      </c>
      <c r="E749" s="4">
        <v>1392.6483678192371</v>
      </c>
      <c r="F749" s="4">
        <v>1343.7064124318092</v>
      </c>
      <c r="G749" s="4">
        <v>1466.4658770690221</v>
      </c>
      <c r="H749" s="4">
        <v>1659.2984380263954</v>
      </c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2:33">
      <c r="B750" t="s">
        <v>14</v>
      </c>
      <c r="C750" s="4">
        <v>206.5893551420215</v>
      </c>
      <c r="D750" s="4">
        <v>206.58994312506084</v>
      </c>
      <c r="E750" s="4">
        <v>212.49269126351979</v>
      </c>
      <c r="F750" s="4">
        <v>206.47546118864989</v>
      </c>
      <c r="G750" s="4">
        <v>217.73469262208855</v>
      </c>
      <c r="H750" s="4">
        <v>254.87232476327071</v>
      </c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2:33">
      <c r="B751" t="s">
        <v>15</v>
      </c>
      <c r="C751" s="4">
        <v>147.74564780918541</v>
      </c>
      <c r="D751" s="4">
        <v>141.16804425037111</v>
      </c>
      <c r="E751" s="4">
        <v>134.16436736380643</v>
      </c>
      <c r="F751" s="4">
        <v>131.96285456231919</v>
      </c>
      <c r="G751" s="4">
        <v>149.0652955245981</v>
      </c>
      <c r="H751" s="4">
        <v>168.61395539607537</v>
      </c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2:33">
      <c r="B752" t="s">
        <v>16</v>
      </c>
      <c r="C752" s="4">
        <v>634.10130035004022</v>
      </c>
      <c r="D752" s="4">
        <v>623.17435470335954</v>
      </c>
      <c r="E752" s="4">
        <v>608.55851222073875</v>
      </c>
      <c r="F752" s="4">
        <v>576.35387911773319</v>
      </c>
      <c r="G752" s="4">
        <v>570.17616244563339</v>
      </c>
      <c r="H752" s="4">
        <v>624.96724590202075</v>
      </c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2:33">
      <c r="B753" t="s">
        <v>17</v>
      </c>
      <c r="C753" s="4">
        <v>67.959695551636557</v>
      </c>
      <c r="D753" s="4">
        <v>64.358972590406736</v>
      </c>
      <c r="E753" s="4">
        <v>66.929680602514495</v>
      </c>
      <c r="F753" s="4">
        <v>67.589733662425019</v>
      </c>
      <c r="G753" s="4">
        <v>69.228506721874609</v>
      </c>
      <c r="H753" s="4">
        <v>77.618923412927273</v>
      </c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2:33">
      <c r="B754" t="s">
        <v>47</v>
      </c>
      <c r="C754" s="4">
        <v>28.743822871994858</v>
      </c>
      <c r="D754" s="4">
        <v>28.725543042139748</v>
      </c>
      <c r="E754" s="4">
        <v>28.847603638437651</v>
      </c>
      <c r="F754" s="4">
        <v>25.180889641992028</v>
      </c>
      <c r="G754" s="4">
        <v>26.838117029210704</v>
      </c>
      <c r="H754" s="4">
        <v>31.109179734650603</v>
      </c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2:33">
      <c r="B755" t="s">
        <v>48</v>
      </c>
      <c r="C755" s="4">
        <v>4.7517513118827708</v>
      </c>
      <c r="D755" s="4">
        <v>5.4621957371649481</v>
      </c>
      <c r="E755" s="4">
        <v>5.5270836991267451</v>
      </c>
      <c r="F755" s="4">
        <v>6.3895589993066171</v>
      </c>
      <c r="G755" s="4">
        <v>6.42625677275442</v>
      </c>
      <c r="H755" s="4">
        <v>6.9380171152444436</v>
      </c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2:33">
      <c r="B756" t="s">
        <v>49</v>
      </c>
      <c r="C756" s="4">
        <v>9484.2813500740886</v>
      </c>
      <c r="D756" s="4">
        <v>9187.1485281655623</v>
      </c>
      <c r="E756" s="4">
        <v>9077.1640474046089</v>
      </c>
      <c r="F756" s="4">
        <v>8667.1028054383296</v>
      </c>
      <c r="G756" s="4">
        <v>9385.3953738496275</v>
      </c>
      <c r="H756" s="4">
        <v>10351.296289140351</v>
      </c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4"/>
  <sheetViews>
    <sheetView zoomScale="125" zoomScaleNormal="125" zoomScalePageLayoutView="125" workbookViewId="0">
      <selection activeCell="B2" sqref="B2:B6"/>
    </sheetView>
  </sheetViews>
  <sheetFormatPr baseColWidth="10" defaultRowHeight="15" x14ac:dyDescent="0"/>
  <cols>
    <col min="6" max="6" width="11.1640625" bestFit="1" customWidth="1"/>
    <col min="17" max="17" width="12.6640625" bestFit="1" customWidth="1"/>
  </cols>
  <sheetData>
    <row r="2" spans="1:23">
      <c r="B2" t="s">
        <v>81</v>
      </c>
      <c r="N2" s="30"/>
    </row>
    <row r="3" spans="1:23">
      <c r="B3" t="s">
        <v>82</v>
      </c>
    </row>
    <row r="4" spans="1:23">
      <c r="B4" t="s">
        <v>83</v>
      </c>
      <c r="K4" s="30" t="s">
        <v>80</v>
      </c>
    </row>
    <row r="5" spans="1:23">
      <c r="B5" t="s">
        <v>84</v>
      </c>
      <c r="K5" s="40" t="s">
        <v>269</v>
      </c>
    </row>
    <row r="6" spans="1:23">
      <c r="B6" t="s">
        <v>85</v>
      </c>
    </row>
    <row r="7" spans="1:23">
      <c r="B7" t="s">
        <v>19</v>
      </c>
      <c r="C7" s="4"/>
      <c r="D7" s="4">
        <f>30430695+D69</f>
        <v>30583067</v>
      </c>
      <c r="E7" s="4">
        <v>11816569</v>
      </c>
      <c r="F7" s="4">
        <v>1269125</v>
      </c>
      <c r="G7" s="4">
        <v>558894</v>
      </c>
      <c r="H7" s="18">
        <f>E7/D7</f>
        <v>0.3863761930744225</v>
      </c>
      <c r="K7" t="s">
        <v>19</v>
      </c>
      <c r="M7">
        <v>30583067</v>
      </c>
      <c r="N7">
        <v>11816569</v>
      </c>
      <c r="O7">
        <v>1269125</v>
      </c>
      <c r="P7">
        <v>558894</v>
      </c>
      <c r="Q7">
        <v>0.3863761930744225</v>
      </c>
    </row>
    <row r="8" spans="1:23" ht="60">
      <c r="A8" s="19"/>
      <c r="B8" s="19" t="s">
        <v>86</v>
      </c>
      <c r="C8" s="19" t="s">
        <v>87</v>
      </c>
      <c r="D8" s="19" t="s">
        <v>88</v>
      </c>
      <c r="E8" s="19" t="s">
        <v>89</v>
      </c>
      <c r="F8" s="19" t="s">
        <v>90</v>
      </c>
      <c r="G8" s="19" t="s">
        <v>91</v>
      </c>
      <c r="H8" s="19" t="s">
        <v>92</v>
      </c>
      <c r="I8" s="19" t="s">
        <v>93</v>
      </c>
      <c r="J8" s="19"/>
      <c r="K8" s="19" t="s">
        <v>86</v>
      </c>
      <c r="L8" s="19" t="s">
        <v>87</v>
      </c>
      <c r="M8" s="19" t="s">
        <v>88</v>
      </c>
      <c r="N8" s="19" t="s">
        <v>89</v>
      </c>
      <c r="O8" s="19" t="s">
        <v>90</v>
      </c>
      <c r="P8" s="26" t="s">
        <v>268</v>
      </c>
      <c r="Q8" s="19" t="s">
        <v>92</v>
      </c>
      <c r="R8" s="19" t="s">
        <v>93</v>
      </c>
      <c r="S8" s="19" t="s">
        <v>94</v>
      </c>
      <c r="T8" s="19"/>
      <c r="U8" s="19"/>
      <c r="V8" s="19"/>
      <c r="W8" s="19"/>
    </row>
    <row r="9" spans="1:23">
      <c r="B9" t="s">
        <v>16</v>
      </c>
      <c r="C9" t="s">
        <v>95</v>
      </c>
      <c r="D9" s="4">
        <v>138932</v>
      </c>
      <c r="E9" s="4">
        <v>57203</v>
      </c>
      <c r="F9" s="4">
        <v>10595</v>
      </c>
      <c r="G9" s="4">
        <v>2046</v>
      </c>
      <c r="H9" s="18">
        <f>E9/D9</f>
        <v>0.41173379782915381</v>
      </c>
      <c r="I9" s="4">
        <f>H9*100/H$7</f>
        <v>106.56293146659971</v>
      </c>
      <c r="J9" s="4"/>
      <c r="K9" t="s">
        <v>96</v>
      </c>
      <c r="L9" t="s">
        <v>97</v>
      </c>
      <c r="M9">
        <v>360777</v>
      </c>
      <c r="N9">
        <v>129580</v>
      </c>
      <c r="O9">
        <v>19880</v>
      </c>
      <c r="P9">
        <f>(3065+3036)/2</f>
        <v>3050.5</v>
      </c>
      <c r="Q9">
        <v>0.359169237506826</v>
      </c>
      <c r="R9">
        <v>92.958428584559186</v>
      </c>
      <c r="S9" s="21">
        <f>P9/N9</f>
        <v>2.3541441580490815E-2</v>
      </c>
    </row>
    <row r="10" spans="1:23">
      <c r="B10" t="s">
        <v>98</v>
      </c>
      <c r="C10" t="s">
        <v>99</v>
      </c>
      <c r="D10" s="4">
        <v>370978</v>
      </c>
      <c r="E10" s="4">
        <v>129717</v>
      </c>
      <c r="F10" s="4">
        <v>10613</v>
      </c>
      <c r="G10" s="4">
        <v>6485</v>
      </c>
      <c r="H10" s="18">
        <f t="shared" ref="H10:H49" si="0">E10/D10</f>
        <v>0.34966224412229296</v>
      </c>
      <c r="I10" s="4">
        <f t="shared" ref="I10:I69" si="1">H10*100/H$7</f>
        <v>90.497874969988686</v>
      </c>
      <c r="J10" s="4"/>
      <c r="K10" t="s">
        <v>96</v>
      </c>
      <c r="L10" t="s">
        <v>100</v>
      </c>
      <c r="M10">
        <v>818847</v>
      </c>
      <c r="N10">
        <v>265519</v>
      </c>
      <c r="O10">
        <v>10197</v>
      </c>
      <c r="P10">
        <f>(8965+9248)/2</f>
        <v>9106.5</v>
      </c>
      <c r="Q10">
        <v>0.32425959916809854</v>
      </c>
      <c r="R10">
        <v>83.923286418850523</v>
      </c>
      <c r="S10" s="21">
        <f t="shared" ref="S10:S72" si="2">P10/N10</f>
        <v>3.4296980630388031E-2</v>
      </c>
    </row>
    <row r="11" spans="1:23">
      <c r="B11" t="s">
        <v>101</v>
      </c>
      <c r="C11" t="s">
        <v>102</v>
      </c>
      <c r="D11" s="4">
        <v>711942</v>
      </c>
      <c r="E11" s="4">
        <v>276800</v>
      </c>
      <c r="F11" s="4">
        <v>13406</v>
      </c>
      <c r="G11" s="4">
        <v>14083</v>
      </c>
      <c r="H11" s="18">
        <f t="shared" si="0"/>
        <v>0.38879571650499617</v>
      </c>
      <c r="I11" s="4">
        <f t="shared" si="1"/>
        <v>100.62620924216922</v>
      </c>
      <c r="J11" s="4"/>
      <c r="K11" t="s">
        <v>96</v>
      </c>
      <c r="L11" t="s">
        <v>103</v>
      </c>
      <c r="M11">
        <v>798437</v>
      </c>
      <c r="N11">
        <v>276846</v>
      </c>
      <c r="O11">
        <v>13995</v>
      </c>
      <c r="P11">
        <f>(5723+5650)/2</f>
        <v>5686.5</v>
      </c>
      <c r="Q11">
        <v>0.34673493337608352</v>
      </c>
      <c r="R11">
        <v>89.740242693808142</v>
      </c>
      <c r="S11" s="21">
        <f t="shared" si="2"/>
        <v>2.0540300383606772E-2</v>
      </c>
    </row>
    <row r="12" spans="1:23">
      <c r="B12" t="s">
        <v>96</v>
      </c>
      <c r="C12" t="s">
        <v>97</v>
      </c>
      <c r="D12" s="4">
        <v>360777</v>
      </c>
      <c r="E12" s="4">
        <v>129580</v>
      </c>
      <c r="F12" s="4">
        <v>19880</v>
      </c>
      <c r="G12" s="4">
        <v>4863</v>
      </c>
      <c r="H12" s="18">
        <f t="shared" si="0"/>
        <v>0.35916923750682556</v>
      </c>
      <c r="I12" s="4">
        <f t="shared" si="1"/>
        <v>92.958428584559186</v>
      </c>
      <c r="J12" s="4"/>
      <c r="K12" t="s">
        <v>96</v>
      </c>
      <c r="L12" t="s">
        <v>104</v>
      </c>
      <c r="M12">
        <v>789408</v>
      </c>
      <c r="N12">
        <v>266228</v>
      </c>
      <c r="O12">
        <v>26270</v>
      </c>
      <c r="P12">
        <f>(2634+4953)/2</f>
        <v>3793.5</v>
      </c>
      <c r="Q12">
        <v>0.33725019254935346</v>
      </c>
      <c r="R12">
        <v>87.285448377610948</v>
      </c>
      <c r="S12" s="21">
        <f t="shared" si="2"/>
        <v>1.4249064711450337E-2</v>
      </c>
    </row>
    <row r="13" spans="1:23">
      <c r="B13" t="s">
        <v>105</v>
      </c>
      <c r="C13" t="s">
        <v>106</v>
      </c>
      <c r="D13" s="4">
        <v>238372</v>
      </c>
      <c r="E13" s="4">
        <v>90041</v>
      </c>
      <c r="F13" s="4">
        <v>12558</v>
      </c>
      <c r="G13" s="4">
        <v>3983</v>
      </c>
      <c r="H13" s="18">
        <f t="shared" si="0"/>
        <v>0.3777331230178041</v>
      </c>
      <c r="I13" s="4">
        <f t="shared" si="1"/>
        <v>97.763042803479962</v>
      </c>
      <c r="J13" s="4"/>
      <c r="K13" t="s">
        <v>96</v>
      </c>
      <c r="L13" t="s">
        <v>107</v>
      </c>
      <c r="M13">
        <v>399924</v>
      </c>
      <c r="N13">
        <v>144856</v>
      </c>
      <c r="O13">
        <v>7671</v>
      </c>
      <c r="P13">
        <f>(1569+1752)/2</f>
        <v>1660.5</v>
      </c>
      <c r="Q13">
        <v>0.36220881967573837</v>
      </c>
      <c r="R13">
        <v>93.745118402253865</v>
      </c>
      <c r="S13" s="21">
        <f t="shared" si="2"/>
        <v>1.1463108190202685E-2</v>
      </c>
    </row>
    <row r="14" spans="1:23">
      <c r="D14" s="4"/>
      <c r="E14" s="4"/>
      <c r="F14" s="4"/>
      <c r="G14" s="4"/>
      <c r="H14" s="18"/>
      <c r="I14" s="4"/>
      <c r="J14" s="4"/>
      <c r="K14" t="s">
        <v>96</v>
      </c>
      <c r="L14" t="s">
        <v>108</v>
      </c>
      <c r="M14">
        <v>730321</v>
      </c>
      <c r="N14">
        <v>247948</v>
      </c>
      <c r="O14">
        <v>13767</v>
      </c>
      <c r="P14">
        <f>(5061+6902)/2</f>
        <v>5981.5</v>
      </c>
      <c r="Q14">
        <v>0.33950550511350486</v>
      </c>
      <c r="R14">
        <v>87.869157365011475</v>
      </c>
      <c r="S14" s="21">
        <f t="shared" si="2"/>
        <v>2.4124009873037894E-2</v>
      </c>
    </row>
    <row r="15" spans="1:23">
      <c r="B15" t="s">
        <v>109</v>
      </c>
      <c r="C15" t="s">
        <v>110</v>
      </c>
      <c r="D15" s="4">
        <v>834370</v>
      </c>
      <c r="E15" s="4">
        <v>294744</v>
      </c>
      <c r="F15" s="4">
        <v>22958</v>
      </c>
      <c r="G15" s="4">
        <v>14171</v>
      </c>
      <c r="H15" s="18">
        <f t="shared" si="0"/>
        <v>0.3532533528290806</v>
      </c>
      <c r="I15" s="4">
        <f t="shared" si="1"/>
        <v>91.427308193659357</v>
      </c>
      <c r="J15" s="4"/>
      <c r="K15" t="s">
        <v>96</v>
      </c>
      <c r="L15" t="s">
        <v>111</v>
      </c>
      <c r="M15">
        <v>775167</v>
      </c>
      <c r="N15">
        <v>262499</v>
      </c>
      <c r="O15">
        <v>15939</v>
      </c>
      <c r="P15">
        <f>(8989+9410)/2</f>
        <v>9199.5</v>
      </c>
      <c r="Q15">
        <v>0.33863541662635277</v>
      </c>
      <c r="R15">
        <v>87.643965310545397</v>
      </c>
      <c r="S15" s="21">
        <f t="shared" si="2"/>
        <v>3.5045847793705884E-2</v>
      </c>
    </row>
    <row r="16" spans="1:23">
      <c r="B16" t="s">
        <v>112</v>
      </c>
      <c r="C16" t="s">
        <v>113</v>
      </c>
      <c r="D16" s="4">
        <v>443327</v>
      </c>
      <c r="E16" s="4">
        <v>197646</v>
      </c>
      <c r="F16" s="4">
        <v>12191</v>
      </c>
      <c r="G16" s="4">
        <v>8526</v>
      </c>
      <c r="H16" s="18">
        <f t="shared" si="0"/>
        <v>0.44582441403298245</v>
      </c>
      <c r="I16" s="4">
        <f t="shared" si="1"/>
        <v>115.38609832182628</v>
      </c>
      <c r="J16" s="4"/>
      <c r="K16" t="s">
        <v>96</v>
      </c>
      <c r="L16" t="s">
        <v>114</v>
      </c>
      <c r="M16">
        <v>1234435</v>
      </c>
      <c r="N16">
        <v>456861</v>
      </c>
      <c r="O16">
        <v>15175</v>
      </c>
      <c r="P16">
        <f>(6165+7230)/2</f>
        <v>6697.5</v>
      </c>
      <c r="Q16">
        <v>0.37009725096906682</v>
      </c>
      <c r="R16">
        <v>95.786763678211386</v>
      </c>
      <c r="S16" s="21">
        <f t="shared" si="2"/>
        <v>1.4659819945234983E-2</v>
      </c>
    </row>
    <row r="17" spans="2:19">
      <c r="B17" t="s">
        <v>115</v>
      </c>
      <c r="C17" t="s">
        <v>116</v>
      </c>
      <c r="D17" s="4">
        <v>2877030</v>
      </c>
      <c r="E17" s="4">
        <v>1261327</v>
      </c>
      <c r="F17" s="4">
        <v>33139</v>
      </c>
      <c r="G17" s="4">
        <v>39338</v>
      </c>
      <c r="H17" s="18">
        <f t="shared" si="0"/>
        <v>0.43841287716846888</v>
      </c>
      <c r="I17" s="4">
        <f t="shared" si="1"/>
        <v>113.46788053373237</v>
      </c>
      <c r="J17" s="4"/>
      <c r="S17" s="21"/>
    </row>
    <row r="18" spans="2:19">
      <c r="B18" t="s">
        <v>105</v>
      </c>
      <c r="C18" t="s">
        <v>117</v>
      </c>
      <c r="D18" s="4">
        <v>380701</v>
      </c>
      <c r="E18" s="4">
        <v>139569</v>
      </c>
      <c r="F18" s="4">
        <v>24095</v>
      </c>
      <c r="G18" s="4">
        <v>8675</v>
      </c>
      <c r="H18" s="18">
        <f t="shared" si="0"/>
        <v>0.36661054213148903</v>
      </c>
      <c r="I18" s="4">
        <f t="shared" si="1"/>
        <v>94.884350719008637</v>
      </c>
      <c r="J18" s="4"/>
      <c r="K18" t="s">
        <v>118</v>
      </c>
      <c r="L18" t="s">
        <v>119</v>
      </c>
      <c r="M18">
        <v>233543</v>
      </c>
      <c r="N18">
        <v>93863</v>
      </c>
      <c r="O18">
        <v>19065</v>
      </c>
      <c r="P18">
        <f>(25+159)/2</f>
        <v>92</v>
      </c>
      <c r="Q18">
        <v>0.40190885618494238</v>
      </c>
      <c r="R18">
        <v>104.02008803568495</v>
      </c>
      <c r="S18" s="21">
        <f t="shared" si="2"/>
        <v>9.8015192354814992E-4</v>
      </c>
    </row>
    <row r="19" spans="2:19">
      <c r="B19" t="s">
        <v>109</v>
      </c>
      <c r="C19" t="s">
        <v>120</v>
      </c>
      <c r="D19" s="4">
        <v>544405</v>
      </c>
      <c r="E19" s="4">
        <v>191808</v>
      </c>
      <c r="F19" s="4">
        <v>19185</v>
      </c>
      <c r="G19" s="4">
        <v>7748</v>
      </c>
      <c r="H19" s="18">
        <f t="shared" si="0"/>
        <v>0.35232593381765415</v>
      </c>
      <c r="I19" s="4">
        <f t="shared" si="1"/>
        <v>91.187278132788649</v>
      </c>
      <c r="J19" s="4"/>
      <c r="K19" t="s">
        <v>121</v>
      </c>
      <c r="L19" t="s">
        <v>122</v>
      </c>
      <c r="M19">
        <v>215181</v>
      </c>
      <c r="N19">
        <v>79374</v>
      </c>
      <c r="O19">
        <v>14876</v>
      </c>
      <c r="P19">
        <f>(147+602)/2</f>
        <v>374.5</v>
      </c>
      <c r="Q19">
        <v>0.36887085755712634</v>
      </c>
      <c r="R19">
        <v>95.469354522594941</v>
      </c>
      <c r="S19" s="21">
        <f t="shared" si="2"/>
        <v>4.7181696777282237E-3</v>
      </c>
    </row>
    <row r="20" spans="2:19">
      <c r="D20" s="4"/>
      <c r="E20" s="4"/>
      <c r="F20" s="4"/>
      <c r="G20" s="4"/>
      <c r="H20" s="18"/>
      <c r="I20" s="4"/>
      <c r="J20" s="4"/>
      <c r="K20" t="s">
        <v>121</v>
      </c>
      <c r="L20" t="s">
        <v>123</v>
      </c>
      <c r="M20">
        <v>668872</v>
      </c>
      <c r="N20">
        <v>256946</v>
      </c>
      <c r="O20">
        <v>21095</v>
      </c>
      <c r="P20">
        <f>(524+676)/2</f>
        <v>600</v>
      </c>
      <c r="Q20">
        <v>0.38414823762992023</v>
      </c>
      <c r="R20">
        <v>99.423371448749393</v>
      </c>
      <c r="S20" s="21">
        <f t="shared" si="2"/>
        <v>2.3351209981863894E-3</v>
      </c>
    </row>
    <row r="21" spans="2:19">
      <c r="B21" t="s">
        <v>96</v>
      </c>
      <c r="C21" t="s">
        <v>100</v>
      </c>
      <c r="D21" s="4">
        <v>818847</v>
      </c>
      <c r="E21" s="4">
        <v>265519</v>
      </c>
      <c r="F21" s="4">
        <v>10197</v>
      </c>
      <c r="G21" s="4">
        <v>17577</v>
      </c>
      <c r="H21" s="18">
        <f t="shared" si="0"/>
        <v>0.32425959916809854</v>
      </c>
      <c r="I21" s="4">
        <f t="shared" si="1"/>
        <v>83.923286418850523</v>
      </c>
      <c r="J21" s="4"/>
      <c r="S21" s="21"/>
    </row>
    <row r="22" spans="2:19">
      <c r="B22" t="s">
        <v>101</v>
      </c>
      <c r="C22" t="s">
        <v>124</v>
      </c>
      <c r="D22" s="4">
        <v>339229</v>
      </c>
      <c r="E22" s="4">
        <v>147959</v>
      </c>
      <c r="F22" s="4">
        <v>19249</v>
      </c>
      <c r="G22" s="4">
        <v>4064</v>
      </c>
      <c r="H22" s="18">
        <f t="shared" si="0"/>
        <v>0.43616259223120663</v>
      </c>
      <c r="I22" s="4">
        <f t="shared" si="1"/>
        <v>112.8854727721784</v>
      </c>
      <c r="J22" s="4"/>
      <c r="K22" t="s">
        <v>125</v>
      </c>
      <c r="L22" t="s">
        <v>126</v>
      </c>
      <c r="M22">
        <v>989344</v>
      </c>
      <c r="N22">
        <v>391117</v>
      </c>
      <c r="O22">
        <v>79850</v>
      </c>
      <c r="P22">
        <f>(1365+1638)/2</f>
        <v>1501.5</v>
      </c>
      <c r="Q22">
        <v>0.39532963256460846</v>
      </c>
      <c r="R22">
        <v>102.31728549809004</v>
      </c>
      <c r="S22" s="21">
        <f t="shared" si="2"/>
        <v>3.839004696804281E-3</v>
      </c>
    </row>
    <row r="23" spans="2:19">
      <c r="B23" t="s">
        <v>98</v>
      </c>
      <c r="C23" t="s">
        <v>127</v>
      </c>
      <c r="D23" s="4">
        <v>583948</v>
      </c>
      <c r="E23" s="4">
        <v>196661</v>
      </c>
      <c r="F23" s="4">
        <v>15290</v>
      </c>
      <c r="G23" s="4">
        <v>3572</v>
      </c>
      <c r="H23" s="18">
        <f t="shared" si="0"/>
        <v>0.33677827477789118</v>
      </c>
      <c r="I23" s="4">
        <f t="shared" si="1"/>
        <v>87.163308923907238</v>
      </c>
      <c r="J23" s="4"/>
      <c r="S23" s="21"/>
    </row>
    <row r="24" spans="2:19">
      <c r="B24" t="s">
        <v>96</v>
      </c>
      <c r="C24" t="s">
        <v>103</v>
      </c>
      <c r="D24" s="4">
        <v>798437</v>
      </c>
      <c r="E24" s="4">
        <v>276846</v>
      </c>
      <c r="F24" s="4">
        <v>13995</v>
      </c>
      <c r="G24" s="4">
        <v>12568</v>
      </c>
      <c r="H24" s="18">
        <f t="shared" si="0"/>
        <v>0.34673493337608352</v>
      </c>
      <c r="I24" s="4">
        <f t="shared" si="1"/>
        <v>89.740242693808142</v>
      </c>
      <c r="J24" s="4"/>
      <c r="K24" t="s">
        <v>112</v>
      </c>
      <c r="L24" t="s">
        <v>113</v>
      </c>
      <c r="M24">
        <v>443327</v>
      </c>
      <c r="N24">
        <v>197646</v>
      </c>
      <c r="O24">
        <v>12191</v>
      </c>
      <c r="P24">
        <f>(456+648)/2</f>
        <v>552</v>
      </c>
      <c r="Q24">
        <v>0.44582441403298245</v>
      </c>
      <c r="R24">
        <v>115.38609832182628</v>
      </c>
      <c r="S24" s="21">
        <f t="shared" si="2"/>
        <v>2.7928721046719895E-3</v>
      </c>
    </row>
    <row r="25" spans="2:19">
      <c r="B25" t="s">
        <v>128</v>
      </c>
      <c r="C25" t="s">
        <v>129</v>
      </c>
      <c r="D25" s="4">
        <v>991710</v>
      </c>
      <c r="E25" s="4">
        <v>484700</v>
      </c>
      <c r="F25" s="4">
        <v>177149</v>
      </c>
      <c r="G25" s="4">
        <v>9764</v>
      </c>
      <c r="H25" s="18">
        <f t="shared" si="0"/>
        <v>0.48875175202428128</v>
      </c>
      <c r="I25" s="4">
        <f t="shared" si="1"/>
        <v>126.4963423691427</v>
      </c>
      <c r="J25" s="4"/>
      <c r="S25" s="21"/>
    </row>
    <row r="26" spans="2:19">
      <c r="D26" s="4"/>
      <c r="E26" s="4"/>
      <c r="F26" s="4"/>
      <c r="G26" s="4"/>
      <c r="H26" s="18"/>
      <c r="I26" s="4"/>
      <c r="J26" s="4"/>
      <c r="K26" t="s">
        <v>130</v>
      </c>
      <c r="L26" t="s">
        <v>131</v>
      </c>
      <c r="M26">
        <v>453783</v>
      </c>
      <c r="N26">
        <v>158182</v>
      </c>
      <c r="O26">
        <v>7581</v>
      </c>
      <c r="P26">
        <f>(3529+3150)/2</f>
        <v>3339.5</v>
      </c>
      <c r="Q26">
        <v>0.34858511667471015</v>
      </c>
      <c r="R26">
        <v>90.219098102549708</v>
      </c>
      <c r="S26" s="21">
        <f t="shared" si="2"/>
        <v>2.1111757342807652E-2</v>
      </c>
    </row>
    <row r="27" spans="2:19">
      <c r="B27" t="s">
        <v>98</v>
      </c>
      <c r="C27" t="s">
        <v>132</v>
      </c>
      <c r="D27" s="4">
        <v>315432</v>
      </c>
      <c r="E27" s="4">
        <v>126410</v>
      </c>
      <c r="F27" s="4">
        <v>25989</v>
      </c>
      <c r="G27" s="4">
        <v>1821</v>
      </c>
      <c r="H27" s="18">
        <f t="shared" si="0"/>
        <v>0.40075198457987776</v>
      </c>
      <c r="I27" s="4">
        <f t="shared" si="1"/>
        <v>103.72067217471813</v>
      </c>
      <c r="J27" s="4"/>
      <c r="K27" t="s">
        <v>130</v>
      </c>
      <c r="L27" t="s">
        <v>133</v>
      </c>
      <c r="M27">
        <v>490655</v>
      </c>
      <c r="N27">
        <v>166421</v>
      </c>
      <c r="O27">
        <v>6702</v>
      </c>
      <c r="P27">
        <f>(345+334)/2</f>
        <v>339.5</v>
      </c>
      <c r="Q27">
        <v>0.33918129846837392</v>
      </c>
      <c r="R27">
        <v>87.785247783897987</v>
      </c>
      <c r="S27" s="21">
        <f t="shared" si="2"/>
        <v>2.0400069702741839E-3</v>
      </c>
    </row>
    <row r="28" spans="2:19">
      <c r="B28" t="s">
        <v>115</v>
      </c>
      <c r="C28" t="s">
        <v>134</v>
      </c>
      <c r="D28" s="4">
        <v>351369</v>
      </c>
      <c r="E28" s="4">
        <v>154393</v>
      </c>
      <c r="F28" s="4">
        <v>19974</v>
      </c>
      <c r="G28" s="4">
        <v>3854</v>
      </c>
      <c r="H28" s="18">
        <f t="shared" si="0"/>
        <v>0.43940415916031295</v>
      </c>
      <c r="I28" s="4">
        <f t="shared" si="1"/>
        <v>113.72443929941521</v>
      </c>
      <c r="J28" s="4"/>
      <c r="S28" s="21"/>
    </row>
    <row r="29" spans="2:19">
      <c r="B29" t="s">
        <v>96</v>
      </c>
      <c r="C29" t="s">
        <v>104</v>
      </c>
      <c r="D29" s="4">
        <v>789408</v>
      </c>
      <c r="E29" s="4">
        <v>266228</v>
      </c>
      <c r="F29" s="4">
        <v>26270</v>
      </c>
      <c r="G29" s="4">
        <v>11624</v>
      </c>
      <c r="H29" s="18">
        <f t="shared" si="0"/>
        <v>0.33725019254935346</v>
      </c>
      <c r="I29" s="4">
        <f t="shared" si="1"/>
        <v>87.285448377610948</v>
      </c>
      <c r="J29" s="4"/>
      <c r="K29" t="s">
        <v>115</v>
      </c>
      <c r="L29" t="s">
        <v>116</v>
      </c>
      <c r="M29">
        <v>2877030</v>
      </c>
      <c r="N29">
        <v>1261327</v>
      </c>
      <c r="O29">
        <v>33139</v>
      </c>
      <c r="P29">
        <f>(7977+8291)/2</f>
        <v>8134</v>
      </c>
      <c r="Q29">
        <v>0.43841287716846888</v>
      </c>
      <c r="R29">
        <v>113.46788053373237</v>
      </c>
      <c r="S29" s="21">
        <f t="shared" si="2"/>
        <v>6.4487638812139913E-3</v>
      </c>
    </row>
    <row r="30" spans="2:19">
      <c r="B30" t="s">
        <v>98</v>
      </c>
      <c r="C30" t="s">
        <v>135</v>
      </c>
      <c r="D30" s="4">
        <v>183545</v>
      </c>
      <c r="E30" s="4">
        <v>67068</v>
      </c>
      <c r="F30" s="4">
        <v>12464</v>
      </c>
      <c r="G30" s="4">
        <v>2239</v>
      </c>
      <c r="H30" s="18">
        <f t="shared" si="0"/>
        <v>0.36540357950366398</v>
      </c>
      <c r="I30" s="4">
        <f t="shared" si="1"/>
        <v>94.571970544075725</v>
      </c>
      <c r="J30" s="4"/>
      <c r="K30" t="s">
        <v>115</v>
      </c>
      <c r="L30" t="s">
        <v>134</v>
      </c>
      <c r="M30">
        <v>351369</v>
      </c>
      <c r="N30">
        <v>154393</v>
      </c>
      <c r="O30">
        <v>19974</v>
      </c>
      <c r="P30">
        <f>(271+349)/2</f>
        <v>310</v>
      </c>
      <c r="Q30">
        <v>0.43940415916031295</v>
      </c>
      <c r="R30">
        <v>113.72443929941521</v>
      </c>
      <c r="S30" s="21">
        <f t="shared" si="2"/>
        <v>2.0078630507859812E-3</v>
      </c>
    </row>
    <row r="31" spans="2:19">
      <c r="B31" t="s">
        <v>16</v>
      </c>
      <c r="C31" t="s">
        <v>136</v>
      </c>
      <c r="D31" s="4">
        <v>478327</v>
      </c>
      <c r="E31" s="4">
        <v>184851</v>
      </c>
      <c r="F31" s="4">
        <v>9105</v>
      </c>
      <c r="G31" s="4">
        <v>11302</v>
      </c>
      <c r="H31" s="18">
        <f t="shared" si="0"/>
        <v>0.38645320042565023</v>
      </c>
      <c r="I31" s="4">
        <f t="shared" si="1"/>
        <v>100.01993066669429</v>
      </c>
      <c r="J31" s="4"/>
      <c r="K31" t="s">
        <v>115</v>
      </c>
      <c r="L31" t="s">
        <v>137</v>
      </c>
      <c r="M31">
        <v>333765</v>
      </c>
      <c r="N31">
        <v>139334</v>
      </c>
      <c r="O31">
        <v>30582</v>
      </c>
      <c r="P31">
        <f>(253+162)/2</f>
        <v>207.5</v>
      </c>
      <c r="Q31">
        <v>0.4174613875031834</v>
      </c>
      <c r="R31">
        <v>108.04531826389555</v>
      </c>
      <c r="S31" s="21">
        <f t="shared" si="2"/>
        <v>1.4892273242711758E-3</v>
      </c>
    </row>
    <row r="32" spans="2:19">
      <c r="D32" s="4"/>
      <c r="E32" s="4"/>
      <c r="F32" s="4"/>
      <c r="G32" s="4"/>
      <c r="H32" s="18"/>
      <c r="I32" s="4"/>
      <c r="J32" s="4"/>
      <c r="K32" t="s">
        <v>115</v>
      </c>
      <c r="L32" t="s">
        <v>138</v>
      </c>
      <c r="M32">
        <v>362679</v>
      </c>
      <c r="N32">
        <v>140951</v>
      </c>
      <c r="O32">
        <v>14821</v>
      </c>
      <c r="P32">
        <f>(323+280)/2</f>
        <v>301.5</v>
      </c>
      <c r="Q32">
        <v>0.38863843784724234</v>
      </c>
      <c r="R32">
        <v>100.58550314780499</v>
      </c>
      <c r="S32" s="21">
        <f t="shared" si="2"/>
        <v>2.1390412270931034E-3</v>
      </c>
    </row>
    <row r="33" spans="2:19">
      <c r="B33" t="s">
        <v>96</v>
      </c>
      <c r="C33" t="s">
        <v>107</v>
      </c>
      <c r="D33" s="4">
        <v>399924</v>
      </c>
      <c r="E33" s="4">
        <v>144856</v>
      </c>
      <c r="F33" s="4">
        <v>7671</v>
      </c>
      <c r="G33" s="4">
        <v>7950</v>
      </c>
      <c r="H33" s="18">
        <f t="shared" si="0"/>
        <v>0.36220881967573837</v>
      </c>
      <c r="I33" s="4">
        <f t="shared" si="1"/>
        <v>93.745118402253865</v>
      </c>
      <c r="J33" s="4"/>
      <c r="S33" s="21"/>
    </row>
    <row r="34" spans="2:19">
      <c r="B34" t="s">
        <v>118</v>
      </c>
      <c r="C34" t="s">
        <v>119</v>
      </c>
      <c r="D34" s="4">
        <v>233543</v>
      </c>
      <c r="E34" s="4">
        <v>93863</v>
      </c>
      <c r="F34" s="4">
        <v>19065</v>
      </c>
      <c r="G34" s="4">
        <v>5885</v>
      </c>
      <c r="H34" s="18">
        <f t="shared" si="0"/>
        <v>0.40190885618494238</v>
      </c>
      <c r="I34" s="4">
        <f t="shared" si="1"/>
        <v>104.02008803568495</v>
      </c>
      <c r="J34" s="4"/>
      <c r="K34" t="s">
        <v>98</v>
      </c>
      <c r="L34" t="s">
        <v>99</v>
      </c>
      <c r="M34">
        <v>370978</v>
      </c>
      <c r="N34">
        <v>129717</v>
      </c>
      <c r="O34">
        <v>10613</v>
      </c>
      <c r="P34">
        <f>(584+2740)/2</f>
        <v>1662</v>
      </c>
      <c r="Q34">
        <v>0.34966224412229296</v>
      </c>
      <c r="R34">
        <v>90.497874969988686</v>
      </c>
      <c r="S34" s="21">
        <f t="shared" si="2"/>
        <v>1.2812507227271676E-2</v>
      </c>
    </row>
    <row r="35" spans="2:19">
      <c r="B35" t="s">
        <v>96</v>
      </c>
      <c r="C35" t="s">
        <v>108</v>
      </c>
      <c r="D35" s="4">
        <v>730321</v>
      </c>
      <c r="E35" s="4">
        <v>247948</v>
      </c>
      <c r="F35" s="4">
        <v>13767</v>
      </c>
      <c r="G35" s="4">
        <v>13092</v>
      </c>
      <c r="H35" s="18">
        <f t="shared" si="0"/>
        <v>0.33950550511350486</v>
      </c>
      <c r="I35" s="4">
        <f t="shared" si="1"/>
        <v>87.869157365011475</v>
      </c>
      <c r="J35" s="4"/>
      <c r="K35" t="s">
        <v>98</v>
      </c>
      <c r="L35" t="s">
        <v>127</v>
      </c>
      <c r="M35">
        <v>583948</v>
      </c>
      <c r="N35">
        <v>196661</v>
      </c>
      <c r="O35">
        <v>15290</v>
      </c>
      <c r="P35">
        <f>(747+1310)/2</f>
        <v>1028.5</v>
      </c>
      <c r="Q35">
        <v>0.33677827477789118</v>
      </c>
      <c r="R35">
        <v>87.163308923907238</v>
      </c>
      <c r="S35" s="21">
        <f t="shared" si="2"/>
        <v>5.2298117064389993E-3</v>
      </c>
    </row>
    <row r="36" spans="2:19">
      <c r="B36" t="s">
        <v>105</v>
      </c>
      <c r="C36" t="s">
        <v>139</v>
      </c>
      <c r="D36" s="4">
        <v>584594</v>
      </c>
      <c r="E36" s="4">
        <v>207451</v>
      </c>
      <c r="F36" s="4">
        <v>31532</v>
      </c>
      <c r="G36" s="4">
        <v>14008</v>
      </c>
      <c r="H36" s="18">
        <f t="shared" si="0"/>
        <v>0.35486337526556894</v>
      </c>
      <c r="I36" s="4">
        <f t="shared" si="1"/>
        <v>91.844006340529461</v>
      </c>
      <c r="J36" s="4"/>
      <c r="K36" t="s">
        <v>98</v>
      </c>
      <c r="L36" t="s">
        <v>132</v>
      </c>
      <c r="M36">
        <v>315432</v>
      </c>
      <c r="N36">
        <v>126410</v>
      </c>
      <c r="O36">
        <v>25989</v>
      </c>
      <c r="P36">
        <f>(218+3900)/2</f>
        <v>2059</v>
      </c>
      <c r="Q36">
        <v>0.40075198457987776</v>
      </c>
      <c r="R36">
        <v>103.72067217471813</v>
      </c>
      <c r="S36" s="21">
        <f t="shared" si="2"/>
        <v>1.6288268333201489E-2</v>
      </c>
    </row>
    <row r="37" spans="2:19">
      <c r="B37" t="s">
        <v>115</v>
      </c>
      <c r="C37" t="s">
        <v>137</v>
      </c>
      <c r="D37" s="4">
        <v>333765</v>
      </c>
      <c r="E37" s="4">
        <v>139334</v>
      </c>
      <c r="F37" s="4">
        <v>30582</v>
      </c>
      <c r="G37" s="4">
        <v>6478</v>
      </c>
      <c r="H37" s="18">
        <f t="shared" si="0"/>
        <v>0.4174613875031834</v>
      </c>
      <c r="I37" s="4">
        <f t="shared" si="1"/>
        <v>108.04531826389555</v>
      </c>
      <c r="J37" s="4"/>
      <c r="K37" t="s">
        <v>98</v>
      </c>
      <c r="L37" t="s">
        <v>135</v>
      </c>
      <c r="M37">
        <v>183545</v>
      </c>
      <c r="N37">
        <v>67068</v>
      </c>
      <c r="O37">
        <v>12464</v>
      </c>
      <c r="P37">
        <f>(37+157)/2</f>
        <v>97</v>
      </c>
      <c r="Q37">
        <v>0.36540357950366398</v>
      </c>
      <c r="R37">
        <v>94.571970544075725</v>
      </c>
      <c r="S37" s="21">
        <f t="shared" si="2"/>
        <v>1.4462933142482257E-3</v>
      </c>
    </row>
    <row r="38" spans="2:19">
      <c r="D38" s="4"/>
      <c r="E38" s="4"/>
      <c r="F38" s="4"/>
      <c r="G38" s="4"/>
      <c r="H38" s="18"/>
      <c r="I38" s="4"/>
      <c r="J38" s="4"/>
      <c r="K38" t="s">
        <v>98</v>
      </c>
      <c r="L38" t="s">
        <v>140</v>
      </c>
      <c r="M38">
        <v>521032</v>
      </c>
      <c r="N38">
        <v>187630</v>
      </c>
      <c r="O38">
        <v>14395</v>
      </c>
      <c r="P38">
        <f>(191+688)/2</f>
        <v>439.5</v>
      </c>
      <c r="Q38">
        <v>0.36011223878763682</v>
      </c>
      <c r="R38">
        <v>93.202491572319303</v>
      </c>
      <c r="S38" s="21">
        <f t="shared" si="2"/>
        <v>2.3423759526728133E-3</v>
      </c>
    </row>
    <row r="39" spans="2:19">
      <c r="B39" t="s">
        <v>141</v>
      </c>
      <c r="C39" t="s">
        <v>142</v>
      </c>
      <c r="D39" s="4">
        <v>229881</v>
      </c>
      <c r="E39" s="4">
        <v>88579</v>
      </c>
      <c r="F39" s="4">
        <v>12422</v>
      </c>
      <c r="G39" s="4">
        <v>4159</v>
      </c>
      <c r="H39" s="18">
        <f t="shared" si="0"/>
        <v>0.38532545099421006</v>
      </c>
      <c r="I39" s="4">
        <f t="shared" si="1"/>
        <v>99.728052064530274</v>
      </c>
      <c r="J39" s="4"/>
      <c r="S39" s="21"/>
    </row>
    <row r="40" spans="2:19">
      <c r="B40" t="s">
        <v>128</v>
      </c>
      <c r="C40" t="s">
        <v>143</v>
      </c>
      <c r="D40" s="4">
        <v>479530</v>
      </c>
      <c r="E40" s="4">
        <v>220487</v>
      </c>
      <c r="F40" s="4">
        <v>91461</v>
      </c>
      <c r="G40" s="4">
        <v>5126</v>
      </c>
      <c r="H40" s="18">
        <f t="shared" si="0"/>
        <v>0.45979813567451461</v>
      </c>
      <c r="I40" s="4">
        <f t="shared" si="1"/>
        <v>119.00270873727196</v>
      </c>
      <c r="J40" s="4"/>
      <c r="K40" t="s">
        <v>144</v>
      </c>
      <c r="L40" t="s">
        <v>145</v>
      </c>
      <c r="M40">
        <v>432111</v>
      </c>
      <c r="N40">
        <v>175060</v>
      </c>
      <c r="O40">
        <v>35095</v>
      </c>
      <c r="P40">
        <f>(424+406)/2</f>
        <v>415</v>
      </c>
      <c r="Q40">
        <v>0.40512738625029215</v>
      </c>
      <c r="R40">
        <v>104.85309227431046</v>
      </c>
      <c r="S40" s="21">
        <f t="shared" si="2"/>
        <v>2.3706157888723866E-3</v>
      </c>
    </row>
    <row r="41" spans="2:19">
      <c r="B41" t="s">
        <v>146</v>
      </c>
      <c r="C41" t="s">
        <v>147</v>
      </c>
      <c r="D41" s="4">
        <v>2604254</v>
      </c>
      <c r="E41" s="4">
        <v>1036354</v>
      </c>
      <c r="F41" s="4">
        <v>12436</v>
      </c>
      <c r="G41" s="4">
        <v>81610</v>
      </c>
      <c r="H41" s="18">
        <f t="shared" si="0"/>
        <v>0.39794659046314224</v>
      </c>
      <c r="I41" s="4">
        <f t="shared" si="1"/>
        <v>102.99459376538013</v>
      </c>
      <c r="J41" s="4"/>
      <c r="S41" s="21"/>
    </row>
    <row r="42" spans="2:19">
      <c r="B42" t="s">
        <v>96</v>
      </c>
      <c r="C42" t="s">
        <v>111</v>
      </c>
      <c r="D42" s="4">
        <v>775167</v>
      </c>
      <c r="E42" s="4">
        <v>262499</v>
      </c>
      <c r="F42" s="4">
        <v>15939</v>
      </c>
      <c r="G42" s="4">
        <v>7731</v>
      </c>
      <c r="H42" s="18">
        <f t="shared" si="0"/>
        <v>0.33863541662635277</v>
      </c>
      <c r="I42" s="4">
        <f t="shared" si="1"/>
        <v>87.643965310545397</v>
      </c>
      <c r="J42" s="4"/>
      <c r="K42" t="s">
        <v>105</v>
      </c>
      <c r="L42" t="s">
        <v>106</v>
      </c>
      <c r="M42">
        <v>238372</v>
      </c>
      <c r="N42">
        <v>90041</v>
      </c>
      <c r="O42">
        <v>12558</v>
      </c>
      <c r="P42">
        <f>(259+2749)/2</f>
        <v>1504</v>
      </c>
      <c r="Q42">
        <v>0.3777331230178041</v>
      </c>
      <c r="R42">
        <v>97.763042803479962</v>
      </c>
      <c r="S42" s="21">
        <f t="shared" si="2"/>
        <v>1.6703501738097089E-2</v>
      </c>
    </row>
    <row r="43" spans="2:19">
      <c r="B43" t="s">
        <v>148</v>
      </c>
      <c r="C43" t="s">
        <v>149</v>
      </c>
      <c r="D43" s="4">
        <v>800422</v>
      </c>
      <c r="E43" s="4">
        <v>298270</v>
      </c>
      <c r="F43" s="4">
        <v>18092</v>
      </c>
      <c r="G43" s="4">
        <v>12213</v>
      </c>
      <c r="H43" s="18">
        <f t="shared" si="0"/>
        <v>0.37264093190841829</v>
      </c>
      <c r="I43" s="4">
        <f t="shared" si="1"/>
        <v>96.445106760664572</v>
      </c>
      <c r="J43" s="4"/>
      <c r="K43" t="s">
        <v>105</v>
      </c>
      <c r="L43" t="s">
        <v>117</v>
      </c>
      <c r="M43">
        <v>380701</v>
      </c>
      <c r="N43">
        <v>139569</v>
      </c>
      <c r="O43">
        <v>24095</v>
      </c>
      <c r="P43">
        <f>(752+421)/2</f>
        <v>586.5</v>
      </c>
      <c r="Q43">
        <v>0.36661054213148903</v>
      </c>
      <c r="R43">
        <v>94.884350719008637</v>
      </c>
      <c r="S43" s="21">
        <f t="shared" si="2"/>
        <v>4.2022225565849147E-3</v>
      </c>
    </row>
    <row r="44" spans="2:19">
      <c r="D44" s="4"/>
      <c r="E44" s="4"/>
      <c r="F44" s="4"/>
      <c r="G44" s="4"/>
      <c r="H44" s="18"/>
      <c r="I44" s="4"/>
      <c r="J44" s="4"/>
      <c r="K44" t="s">
        <v>105</v>
      </c>
      <c r="L44" t="s">
        <v>139</v>
      </c>
      <c r="M44">
        <v>584594</v>
      </c>
      <c r="N44">
        <v>207451</v>
      </c>
      <c r="O44">
        <v>31532</v>
      </c>
      <c r="P44">
        <f>(418+585)/2</f>
        <v>501.5</v>
      </c>
      <c r="Q44">
        <v>0.35486337526556894</v>
      </c>
      <c r="R44">
        <v>91.844006340529461</v>
      </c>
      <c r="S44" s="21">
        <f t="shared" si="2"/>
        <v>2.4174383348356961E-3</v>
      </c>
    </row>
    <row r="45" spans="2:19">
      <c r="B45" t="s">
        <v>150</v>
      </c>
      <c r="C45" t="s">
        <v>151</v>
      </c>
      <c r="D45" s="4">
        <v>402043</v>
      </c>
      <c r="E45" s="4">
        <v>152189</v>
      </c>
      <c r="F45" s="4">
        <v>23996</v>
      </c>
      <c r="G45" s="4">
        <v>8966</v>
      </c>
      <c r="H45" s="18">
        <f t="shared" si="0"/>
        <v>0.37853911148807468</v>
      </c>
      <c r="I45" s="4">
        <f t="shared" si="1"/>
        <v>97.971644804513545</v>
      </c>
      <c r="J45" s="4"/>
      <c r="K45" t="s">
        <v>105</v>
      </c>
      <c r="L45" t="s">
        <v>152</v>
      </c>
      <c r="M45">
        <v>231977</v>
      </c>
      <c r="N45">
        <v>80536</v>
      </c>
      <c r="O45">
        <v>12109</v>
      </c>
      <c r="P45">
        <f>(292+1308)/2</f>
        <v>800</v>
      </c>
      <c r="Q45">
        <v>0.3471723489828733</v>
      </c>
      <c r="R45">
        <v>89.853452465691149</v>
      </c>
      <c r="S45" s="21">
        <f t="shared" si="2"/>
        <v>9.933445912387007E-3</v>
      </c>
    </row>
    <row r="46" spans="2:19">
      <c r="B46" t="s">
        <v>128</v>
      </c>
      <c r="C46" t="s">
        <v>153</v>
      </c>
      <c r="D46" s="4">
        <v>461474</v>
      </c>
      <c r="E46" s="4">
        <v>183249</v>
      </c>
      <c r="F46" s="4">
        <v>52312</v>
      </c>
      <c r="G46" s="4">
        <v>4201</v>
      </c>
      <c r="H46" s="18">
        <f t="shared" si="0"/>
        <v>0.39709496092954316</v>
      </c>
      <c r="I46" s="4">
        <f t="shared" si="1"/>
        <v>102.77417916715589</v>
      </c>
      <c r="J46" s="4"/>
      <c r="K46" t="s">
        <v>105</v>
      </c>
      <c r="L46" t="s">
        <v>154</v>
      </c>
      <c r="M46">
        <v>405722</v>
      </c>
      <c r="N46">
        <v>143267</v>
      </c>
      <c r="O46">
        <v>17746</v>
      </c>
      <c r="P46">
        <f>(1116+5519)/2</f>
        <v>3317.5</v>
      </c>
      <c r="Q46">
        <v>0.35311617314318672</v>
      </c>
      <c r="R46">
        <v>91.39180401706858</v>
      </c>
      <c r="S46" s="21">
        <f t="shared" si="2"/>
        <v>2.3156065248801188E-2</v>
      </c>
    </row>
    <row r="47" spans="2:19">
      <c r="B47" t="s">
        <v>125</v>
      </c>
      <c r="C47" t="s">
        <v>126</v>
      </c>
      <c r="D47" s="4">
        <v>989344</v>
      </c>
      <c r="E47" s="4">
        <v>391117</v>
      </c>
      <c r="F47" s="4">
        <v>79850</v>
      </c>
      <c r="G47" s="4">
        <v>16722</v>
      </c>
      <c r="H47" s="18">
        <f t="shared" si="0"/>
        <v>0.39532963256460846</v>
      </c>
      <c r="I47" s="4">
        <f t="shared" si="1"/>
        <v>102.31728549809004</v>
      </c>
      <c r="K47" t="s">
        <v>105</v>
      </c>
      <c r="L47" t="s">
        <v>155</v>
      </c>
      <c r="M47">
        <v>196802</v>
      </c>
      <c r="N47">
        <v>69550</v>
      </c>
      <c r="O47">
        <v>11536</v>
      </c>
      <c r="P47">
        <f>(630+548)/2</f>
        <v>589</v>
      </c>
      <c r="Q47">
        <v>0.35340088007235698</v>
      </c>
      <c r="R47">
        <v>91.465490474535031</v>
      </c>
      <c r="S47" s="21">
        <f t="shared" si="2"/>
        <v>8.4687275341480944E-3</v>
      </c>
    </row>
    <row r="48" spans="2:19">
      <c r="B48" t="s">
        <v>105</v>
      </c>
      <c r="C48" t="s">
        <v>152</v>
      </c>
      <c r="D48" s="4">
        <v>231977</v>
      </c>
      <c r="E48" s="4">
        <v>80536</v>
      </c>
      <c r="F48" s="4">
        <v>12109</v>
      </c>
      <c r="G48" s="4">
        <v>4649</v>
      </c>
      <c r="H48" s="18">
        <f t="shared" si="0"/>
        <v>0.3471723489828733</v>
      </c>
      <c r="I48" s="4">
        <f t="shared" si="1"/>
        <v>89.853452465691149</v>
      </c>
      <c r="K48" s="22" t="s">
        <v>105</v>
      </c>
      <c r="L48" t="s">
        <v>156</v>
      </c>
      <c r="M48">
        <v>147501</v>
      </c>
      <c r="N48">
        <v>52666</v>
      </c>
      <c r="O48">
        <v>10011</v>
      </c>
      <c r="P48">
        <f>(25+19)/2</f>
        <v>22</v>
      </c>
      <c r="Q48">
        <v>0.3570552064053803</v>
      </c>
      <c r="R48">
        <v>92.411285375599093</v>
      </c>
      <c r="S48" s="21">
        <f t="shared" si="2"/>
        <v>4.1772680666843885E-4</v>
      </c>
    </row>
    <row r="49" spans="2:19">
      <c r="B49" t="s">
        <v>130</v>
      </c>
      <c r="C49" t="s">
        <v>131</v>
      </c>
      <c r="D49" s="4">
        <v>453783</v>
      </c>
      <c r="E49" s="4">
        <v>158182</v>
      </c>
      <c r="F49" s="4">
        <v>7581</v>
      </c>
      <c r="G49" s="4">
        <v>7575</v>
      </c>
      <c r="H49" s="18">
        <f t="shared" si="0"/>
        <v>0.34858511667471015</v>
      </c>
      <c r="I49" s="4">
        <f t="shared" si="1"/>
        <v>90.219098102549708</v>
      </c>
      <c r="K49" t="s">
        <v>105</v>
      </c>
      <c r="L49" t="s">
        <v>157</v>
      </c>
      <c r="M49">
        <v>363200</v>
      </c>
      <c r="N49">
        <v>124569</v>
      </c>
      <c r="O49">
        <v>9505</v>
      </c>
      <c r="P49">
        <f>(1232+2213)/2</f>
        <v>1722.5</v>
      </c>
      <c r="Q49">
        <v>0.34297632158590308</v>
      </c>
      <c r="R49">
        <v>88.767457139845092</v>
      </c>
      <c r="S49" s="21">
        <f t="shared" si="2"/>
        <v>1.3827677833168767E-2</v>
      </c>
    </row>
    <row r="50" spans="2:19">
      <c r="D50" s="4"/>
      <c r="E50" s="4"/>
      <c r="F50" s="4"/>
      <c r="G50" s="4"/>
      <c r="K50" t="s">
        <v>105</v>
      </c>
      <c r="L50" t="s">
        <v>158</v>
      </c>
      <c r="M50">
        <v>301320</v>
      </c>
      <c r="N50">
        <v>108459</v>
      </c>
      <c r="O50">
        <v>20107</v>
      </c>
      <c r="P50">
        <f>(238+362)/2</f>
        <v>300</v>
      </c>
      <c r="Q50">
        <v>0.35994623655913977</v>
      </c>
      <c r="R50">
        <v>93.159527685963852</v>
      </c>
      <c r="S50" s="21">
        <f t="shared" si="2"/>
        <v>2.7660221834979117E-3</v>
      </c>
    </row>
    <row r="51" spans="2:19">
      <c r="B51" t="s">
        <v>128</v>
      </c>
      <c r="C51" t="s">
        <v>159</v>
      </c>
      <c r="D51" s="4">
        <v>680228</v>
      </c>
      <c r="E51" s="4">
        <v>315843</v>
      </c>
      <c r="F51" s="4">
        <v>93776</v>
      </c>
      <c r="G51" s="4">
        <v>12639</v>
      </c>
      <c r="H51" s="18">
        <f>E51/D51</f>
        <v>0.46431931646447955</v>
      </c>
      <c r="I51" s="4">
        <f t="shared" si="1"/>
        <v>120.17285867689159</v>
      </c>
      <c r="S51" s="21"/>
    </row>
    <row r="52" spans="2:19">
      <c r="B52" t="s">
        <v>105</v>
      </c>
      <c r="C52" t="s">
        <v>154</v>
      </c>
      <c r="D52" s="4">
        <v>405722</v>
      </c>
      <c r="E52" s="4">
        <v>143267</v>
      </c>
      <c r="F52" s="4">
        <v>17746</v>
      </c>
      <c r="G52" s="4">
        <v>11165</v>
      </c>
      <c r="H52" s="18">
        <f>E52/D52</f>
        <v>0.35311617314318672</v>
      </c>
      <c r="I52" s="4">
        <f t="shared" si="1"/>
        <v>91.39180401706858</v>
      </c>
      <c r="K52" t="s">
        <v>18</v>
      </c>
      <c r="L52" t="s">
        <v>47</v>
      </c>
      <c r="M52">
        <v>152372</v>
      </c>
      <c r="N52">
        <v>50291</v>
      </c>
      <c r="O52">
        <v>541</v>
      </c>
      <c r="P52">
        <f>(574+734)/2</f>
        <v>654</v>
      </c>
      <c r="Q52">
        <v>0.33005407817709292</v>
      </c>
      <c r="R52">
        <v>85.422985187267727</v>
      </c>
      <c r="S52" s="21">
        <f t="shared" si="2"/>
        <v>1.3004314887355591E-2</v>
      </c>
    </row>
    <row r="53" spans="2:19">
      <c r="B53" t="s">
        <v>130</v>
      </c>
      <c r="C53" t="s">
        <v>133</v>
      </c>
      <c r="D53" s="4">
        <v>490655</v>
      </c>
      <c r="E53" s="4">
        <v>166421</v>
      </c>
      <c r="F53" s="4">
        <v>6702</v>
      </c>
      <c r="G53" s="4">
        <v>15051</v>
      </c>
      <c r="H53" s="18">
        <f>E53/D53</f>
        <v>0.33918129846837392</v>
      </c>
      <c r="I53" s="4">
        <f t="shared" si="1"/>
        <v>87.785247783897987</v>
      </c>
      <c r="S53" s="21"/>
    </row>
    <row r="54" spans="2:19">
      <c r="B54" t="s">
        <v>144</v>
      </c>
      <c r="C54" t="s">
        <v>145</v>
      </c>
      <c r="D54" s="4">
        <v>432111</v>
      </c>
      <c r="E54" s="4">
        <v>175060</v>
      </c>
      <c r="F54" s="4">
        <v>35095</v>
      </c>
      <c r="G54" s="4">
        <v>8841</v>
      </c>
      <c r="H54" s="18">
        <f>E54/D54</f>
        <v>0.40512738625029215</v>
      </c>
      <c r="I54" s="4">
        <f t="shared" si="1"/>
        <v>104.85309227431046</v>
      </c>
      <c r="K54" t="s">
        <v>109</v>
      </c>
      <c r="L54" t="s">
        <v>110</v>
      </c>
      <c r="M54">
        <v>834370</v>
      </c>
      <c r="N54">
        <v>294744</v>
      </c>
      <c r="O54">
        <v>22958</v>
      </c>
      <c r="P54">
        <f>(1112+7702)/2</f>
        <v>4407</v>
      </c>
      <c r="Q54">
        <v>0.3532533528290806</v>
      </c>
      <c r="R54">
        <v>91.427308193659357</v>
      </c>
      <c r="S54" s="21">
        <f t="shared" si="2"/>
        <v>1.495195830958391E-2</v>
      </c>
    </row>
    <row r="55" spans="2:19">
      <c r="B55" t="s">
        <v>105</v>
      </c>
      <c r="C55" t="s">
        <v>155</v>
      </c>
      <c r="D55" s="4">
        <v>196802</v>
      </c>
      <c r="E55" s="4">
        <v>69550</v>
      </c>
      <c r="F55" s="4">
        <v>11536</v>
      </c>
      <c r="G55" s="4">
        <v>4268</v>
      </c>
      <c r="H55" s="18">
        <f>E55/D55</f>
        <v>0.35340088007235698</v>
      </c>
      <c r="I55" s="4">
        <f t="shared" si="1"/>
        <v>91.465490474535031</v>
      </c>
      <c r="K55" t="s">
        <v>109</v>
      </c>
      <c r="L55" t="s">
        <v>120</v>
      </c>
      <c r="M55">
        <v>544405</v>
      </c>
      <c r="N55">
        <v>191808</v>
      </c>
      <c r="O55">
        <v>19185</v>
      </c>
      <c r="P55">
        <f>(2042+6920)/2</f>
        <v>4481</v>
      </c>
      <c r="Q55">
        <v>0.35232593381765415</v>
      </c>
      <c r="R55">
        <v>91.187278132788649</v>
      </c>
      <c r="S55" s="21">
        <f t="shared" si="2"/>
        <v>2.3361903570236903E-2</v>
      </c>
    </row>
    <row r="56" spans="2:19">
      <c r="D56" s="4"/>
      <c r="E56" s="4"/>
      <c r="F56" s="4"/>
      <c r="G56" s="4"/>
      <c r="S56" s="21"/>
    </row>
    <row r="57" spans="2:19">
      <c r="B57" t="s">
        <v>96</v>
      </c>
      <c r="C57" t="s">
        <v>114</v>
      </c>
      <c r="D57" s="4">
        <v>1234435</v>
      </c>
      <c r="E57" s="4">
        <v>456861</v>
      </c>
      <c r="F57" s="4">
        <v>15175</v>
      </c>
      <c r="G57" s="4">
        <v>27443</v>
      </c>
      <c r="H57" s="18">
        <f>E57/D57</f>
        <v>0.37009725096906682</v>
      </c>
      <c r="I57" s="4">
        <f t="shared" si="1"/>
        <v>95.786763678211386</v>
      </c>
      <c r="K57" t="s">
        <v>128</v>
      </c>
      <c r="L57" t="s">
        <v>129</v>
      </c>
      <c r="M57">
        <v>991710</v>
      </c>
      <c r="N57">
        <v>484700</v>
      </c>
      <c r="O57">
        <v>177149</v>
      </c>
      <c r="P57">
        <f>(1544+2070)/2</f>
        <v>1807</v>
      </c>
      <c r="Q57">
        <v>0.48875175202428128</v>
      </c>
      <c r="R57">
        <v>126.4963423691427</v>
      </c>
      <c r="S57" s="21">
        <f t="shared" si="2"/>
        <v>3.7280792242624303E-3</v>
      </c>
    </row>
    <row r="58" spans="2:19">
      <c r="B58" t="s">
        <v>105</v>
      </c>
      <c r="C58" t="s">
        <v>156</v>
      </c>
      <c r="D58" s="4">
        <v>147501</v>
      </c>
      <c r="E58" s="4">
        <v>52666</v>
      </c>
      <c r="F58" s="4">
        <v>10011</v>
      </c>
      <c r="G58" s="4">
        <v>3077</v>
      </c>
      <c r="H58" s="18">
        <f>E58/D58</f>
        <v>0.3570552064053803</v>
      </c>
      <c r="I58" s="4">
        <f t="shared" si="1"/>
        <v>92.411285375599093</v>
      </c>
      <c r="K58" t="s">
        <v>128</v>
      </c>
      <c r="L58" t="s">
        <v>143</v>
      </c>
      <c r="M58">
        <v>479530</v>
      </c>
      <c r="N58">
        <v>220487</v>
      </c>
      <c r="O58">
        <v>91461</v>
      </c>
      <c r="P58">
        <f>(241+304)/2</f>
        <v>272.5</v>
      </c>
      <c r="Q58">
        <v>0.45979813567451461</v>
      </c>
      <c r="R58">
        <v>119.00270873727196</v>
      </c>
      <c r="S58" s="21">
        <f t="shared" si="2"/>
        <v>1.2359005292829055E-3</v>
      </c>
    </row>
    <row r="59" spans="2:19">
      <c r="B59" t="s">
        <v>115</v>
      </c>
      <c r="C59" t="s">
        <v>138</v>
      </c>
      <c r="D59" s="4">
        <v>362679</v>
      </c>
      <c r="E59" s="4">
        <v>140951</v>
      </c>
      <c r="F59" s="4">
        <v>14821</v>
      </c>
      <c r="G59" s="4">
        <v>5962</v>
      </c>
      <c r="H59" s="18">
        <f>E59/D59</f>
        <v>0.38863843784724234</v>
      </c>
      <c r="I59" s="4">
        <f t="shared" si="1"/>
        <v>100.58550314780499</v>
      </c>
      <c r="K59" t="s">
        <v>128</v>
      </c>
      <c r="L59" t="s">
        <v>153</v>
      </c>
      <c r="M59">
        <v>461474</v>
      </c>
      <c r="N59">
        <v>183249</v>
      </c>
      <c r="O59">
        <v>52312</v>
      </c>
      <c r="P59">
        <f>(80+87)/2</f>
        <v>83.5</v>
      </c>
      <c r="Q59">
        <v>0.39709496092954316</v>
      </c>
      <c r="R59">
        <v>102.77417916715589</v>
      </c>
      <c r="S59" s="21">
        <f t="shared" si="2"/>
        <v>4.5566415096398892E-4</v>
      </c>
    </row>
    <row r="60" spans="2:19">
      <c r="B60" t="s">
        <v>121</v>
      </c>
      <c r="C60" t="s">
        <v>122</v>
      </c>
      <c r="D60" s="4">
        <v>215181</v>
      </c>
      <c r="E60" s="4">
        <v>79374</v>
      </c>
      <c r="F60" s="4">
        <v>14876</v>
      </c>
      <c r="G60" s="4">
        <v>2543</v>
      </c>
      <c r="H60" s="18">
        <f>E60/D60</f>
        <v>0.36887085755712634</v>
      </c>
      <c r="I60" s="4">
        <f t="shared" si="1"/>
        <v>95.469354522594941</v>
      </c>
      <c r="K60" t="s">
        <v>128</v>
      </c>
      <c r="L60" t="s">
        <v>159</v>
      </c>
      <c r="M60">
        <v>680228</v>
      </c>
      <c r="N60">
        <v>315843</v>
      </c>
      <c r="O60">
        <v>93776</v>
      </c>
      <c r="P60">
        <f>(793+861)/2</f>
        <v>827</v>
      </c>
      <c r="Q60">
        <v>0.46431931646447955</v>
      </c>
      <c r="R60">
        <v>120.17285867689159</v>
      </c>
      <c r="S60" s="21">
        <f t="shared" si="2"/>
        <v>2.6183895163103188E-3</v>
      </c>
    </row>
    <row r="61" spans="2:19">
      <c r="B61" t="s">
        <v>98</v>
      </c>
      <c r="C61" t="s">
        <v>140</v>
      </c>
      <c r="D61" s="4">
        <v>521032</v>
      </c>
      <c r="E61" s="4">
        <v>187630</v>
      </c>
      <c r="F61" s="4">
        <v>14395</v>
      </c>
      <c r="G61" s="4">
        <v>10629</v>
      </c>
      <c r="H61" s="18">
        <f>E61/D61</f>
        <v>0.36011223878763682</v>
      </c>
      <c r="I61" s="4">
        <f t="shared" si="1"/>
        <v>93.202491572319303</v>
      </c>
      <c r="S61" s="21"/>
    </row>
    <row r="62" spans="2:19">
      <c r="D62" s="4"/>
      <c r="E62" s="4"/>
      <c r="F62" s="4"/>
      <c r="G62" s="4"/>
      <c r="K62" t="s">
        <v>146</v>
      </c>
      <c r="L62" t="s">
        <v>147</v>
      </c>
      <c r="M62">
        <v>2604254</v>
      </c>
      <c r="N62">
        <v>1036354</v>
      </c>
      <c r="O62">
        <v>12436</v>
      </c>
      <c r="P62">
        <f>(10300+12430)/2</f>
        <v>11365</v>
      </c>
      <c r="Q62">
        <v>0.39794659046314224</v>
      </c>
      <c r="R62">
        <v>102.99459376538013</v>
      </c>
      <c r="S62" s="21">
        <f t="shared" si="2"/>
        <v>1.0966330037805614E-2</v>
      </c>
    </row>
    <row r="63" spans="2:19">
      <c r="B63" t="s">
        <v>101</v>
      </c>
      <c r="C63" t="s">
        <v>160</v>
      </c>
      <c r="D63" s="4">
        <v>1429711</v>
      </c>
      <c r="E63" s="4">
        <v>558669</v>
      </c>
      <c r="F63" s="4">
        <v>28169</v>
      </c>
      <c r="G63" s="4">
        <v>22693</v>
      </c>
      <c r="H63" s="18">
        <f>E63/D63</f>
        <v>0.39075659346539265</v>
      </c>
      <c r="I63" s="4">
        <f t="shared" si="1"/>
        <v>101.13371384404277</v>
      </c>
      <c r="S63" s="21"/>
    </row>
    <row r="64" spans="2:19">
      <c r="B64" t="s">
        <v>105</v>
      </c>
      <c r="C64" t="s">
        <v>157</v>
      </c>
      <c r="D64" s="4">
        <v>363200</v>
      </c>
      <c r="E64" s="4">
        <v>124569</v>
      </c>
      <c r="F64" s="4">
        <v>9505</v>
      </c>
      <c r="G64" s="4">
        <v>14840</v>
      </c>
      <c r="H64" s="18">
        <f t="shared" ref="H64:H69" si="3">E64/D64</f>
        <v>0.34297632158590308</v>
      </c>
      <c r="I64" s="4">
        <f t="shared" si="1"/>
        <v>88.767457139845092</v>
      </c>
      <c r="K64" t="s">
        <v>148</v>
      </c>
      <c r="L64" t="s">
        <v>149</v>
      </c>
      <c r="M64">
        <v>800422</v>
      </c>
      <c r="N64">
        <v>298270</v>
      </c>
      <c r="O64">
        <v>18092</v>
      </c>
      <c r="P64">
        <f>(4580+1068)/2</f>
        <v>2824</v>
      </c>
      <c r="Q64">
        <v>0.37264093190841829</v>
      </c>
      <c r="R64">
        <v>96.445106760664572</v>
      </c>
      <c r="S64" s="21">
        <f t="shared" si="2"/>
        <v>9.4679317396989312E-3</v>
      </c>
    </row>
    <row r="65" spans="2:19">
      <c r="B65" t="s">
        <v>16</v>
      </c>
      <c r="C65" t="s">
        <v>161</v>
      </c>
      <c r="D65" s="4">
        <v>754363</v>
      </c>
      <c r="E65" s="4">
        <v>286028</v>
      </c>
      <c r="F65" s="4">
        <v>18458</v>
      </c>
      <c r="G65" s="4">
        <v>4341</v>
      </c>
      <c r="H65" s="18">
        <f t="shared" si="3"/>
        <v>0.37916493783496802</v>
      </c>
      <c r="I65" s="4">
        <f t="shared" si="1"/>
        <v>98.133618124327484</v>
      </c>
      <c r="S65" s="21"/>
    </row>
    <row r="66" spans="2:19">
      <c r="B66" t="s">
        <v>105</v>
      </c>
      <c r="C66" t="s">
        <v>158</v>
      </c>
      <c r="D66" s="4">
        <v>301320</v>
      </c>
      <c r="E66" s="4">
        <v>108459</v>
      </c>
      <c r="F66" s="4">
        <v>20107</v>
      </c>
      <c r="G66" s="4">
        <v>6045</v>
      </c>
      <c r="H66" s="18">
        <f t="shared" si="3"/>
        <v>0.35994623655913977</v>
      </c>
      <c r="I66" s="4">
        <f t="shared" si="1"/>
        <v>93.159527685963852</v>
      </c>
      <c r="K66" t="s">
        <v>150</v>
      </c>
      <c r="L66" t="s">
        <v>151</v>
      </c>
      <c r="M66">
        <v>402043</v>
      </c>
      <c r="N66">
        <v>152189</v>
      </c>
      <c r="O66">
        <v>23996</v>
      </c>
      <c r="P66">
        <f>(139+290)/2</f>
        <v>214.5</v>
      </c>
      <c r="Q66">
        <v>0.37853911148807468</v>
      </c>
      <c r="R66">
        <v>97.971644804513545</v>
      </c>
      <c r="S66" s="21">
        <f t="shared" si="2"/>
        <v>1.4094316934863886E-3</v>
      </c>
    </row>
    <row r="67" spans="2:19">
      <c r="B67" t="s">
        <v>121</v>
      </c>
      <c r="C67" t="s">
        <v>123</v>
      </c>
      <c r="D67" s="4">
        <v>668872</v>
      </c>
      <c r="E67" s="4">
        <v>256946</v>
      </c>
      <c r="F67" s="4">
        <v>21095</v>
      </c>
      <c r="G67" s="4">
        <v>19743</v>
      </c>
      <c r="H67" s="18">
        <f t="shared" si="3"/>
        <v>0.38414823762992023</v>
      </c>
      <c r="I67" s="4">
        <f t="shared" si="1"/>
        <v>99.423371448749393</v>
      </c>
      <c r="S67" s="21"/>
    </row>
    <row r="68" spans="2:19">
      <c r="D68" s="4"/>
      <c r="E68" s="4"/>
      <c r="F68" s="4"/>
      <c r="G68" s="4"/>
      <c r="H68" s="18"/>
      <c r="I68" s="4"/>
      <c r="K68" t="s">
        <v>16</v>
      </c>
      <c r="L68" t="s">
        <v>95</v>
      </c>
      <c r="M68">
        <v>138932</v>
      </c>
      <c r="N68">
        <v>57203</v>
      </c>
      <c r="O68">
        <v>10595</v>
      </c>
      <c r="P68">
        <f>(108+340)/2</f>
        <v>224</v>
      </c>
      <c r="Q68">
        <v>0.41173379782915381</v>
      </c>
      <c r="R68">
        <v>106.56293146659971</v>
      </c>
      <c r="S68" s="21">
        <f t="shared" si="2"/>
        <v>3.9158785378389247E-3</v>
      </c>
    </row>
    <row r="69" spans="2:19">
      <c r="B69" t="s">
        <v>18</v>
      </c>
      <c r="C69" t="s">
        <v>47</v>
      </c>
      <c r="D69" s="4">
        <f>73322+79050</f>
        <v>152372</v>
      </c>
      <c r="E69" s="4">
        <v>50291</v>
      </c>
      <c r="F69" s="4">
        <v>541</v>
      </c>
      <c r="G69" s="4">
        <v>946</v>
      </c>
      <c r="H69" s="18">
        <f t="shared" si="3"/>
        <v>0.33005407817709292</v>
      </c>
      <c r="I69" s="4">
        <f t="shared" si="1"/>
        <v>85.422985187267727</v>
      </c>
      <c r="K69" t="s">
        <v>16</v>
      </c>
      <c r="L69" t="s">
        <v>136</v>
      </c>
      <c r="M69">
        <v>478327</v>
      </c>
      <c r="N69">
        <v>184851</v>
      </c>
      <c r="O69">
        <v>9105</v>
      </c>
      <c r="P69">
        <f>(986+812)/2</f>
        <v>899</v>
      </c>
      <c r="Q69">
        <v>0.38645320042565023</v>
      </c>
      <c r="R69">
        <v>100.01993066669429</v>
      </c>
      <c r="S69" s="21">
        <f t="shared" si="2"/>
        <v>4.8633764491401183E-3</v>
      </c>
    </row>
    <row r="70" spans="2:19">
      <c r="D70" s="4"/>
      <c r="E70" s="4"/>
      <c r="F70" s="4"/>
      <c r="G70" s="4"/>
      <c r="K70" t="s">
        <v>16</v>
      </c>
      <c r="L70" t="s">
        <v>161</v>
      </c>
      <c r="M70">
        <v>754363</v>
      </c>
      <c r="N70">
        <v>286028</v>
      </c>
      <c r="O70">
        <v>18458</v>
      </c>
      <c r="P70">
        <f>(516+818)/2</f>
        <v>667</v>
      </c>
      <c r="Q70">
        <v>0.37916493783496802</v>
      </c>
      <c r="R70">
        <v>98.133618124327484</v>
      </c>
      <c r="S70" s="21">
        <f t="shared" si="2"/>
        <v>2.3319395303956257E-3</v>
      </c>
    </row>
    <row r="71" spans="2:19">
      <c r="B71" t="s">
        <v>49</v>
      </c>
      <c r="D71" s="4">
        <f>SUM(D9:D69)</f>
        <v>30617292</v>
      </c>
      <c r="E71" s="4">
        <f>SUM(E9:E69)</f>
        <v>11816569</v>
      </c>
      <c r="F71" s="4">
        <f>SUM(F9:F69)</f>
        <v>1269125</v>
      </c>
      <c r="G71" s="4">
        <f>SUM(G9:G69)</f>
        <v>558894</v>
      </c>
      <c r="H71" s="4"/>
      <c r="I71" s="4"/>
      <c r="S71" s="21"/>
    </row>
    <row r="72" spans="2:19">
      <c r="B72" t="s">
        <v>162</v>
      </c>
      <c r="D72" s="21">
        <f>(D71-D7)/D7</f>
        <v>1.1190833149598764E-3</v>
      </c>
      <c r="E72" s="21">
        <f>(E71-E7)/E7</f>
        <v>0</v>
      </c>
      <c r="F72" s="21">
        <f>(F71-F7)/F7</f>
        <v>0</v>
      </c>
      <c r="G72" s="21">
        <f>(G71-G7)/G7</f>
        <v>0</v>
      </c>
      <c r="H72" s="21"/>
      <c r="I72" s="21"/>
      <c r="K72" t="s">
        <v>141</v>
      </c>
      <c r="L72" t="s">
        <v>142</v>
      </c>
      <c r="M72">
        <v>229881</v>
      </c>
      <c r="N72">
        <v>88579</v>
      </c>
      <c r="O72">
        <v>12422</v>
      </c>
      <c r="P72">
        <f>(163+433)/2</f>
        <v>298</v>
      </c>
      <c r="Q72">
        <v>0.38532545099421006</v>
      </c>
      <c r="R72">
        <v>99.728052064530274</v>
      </c>
      <c r="S72" s="21">
        <f t="shared" si="2"/>
        <v>3.3642285417536887E-3</v>
      </c>
    </row>
    <row r="73" spans="2:19">
      <c r="D73" s="4"/>
      <c r="E73" s="4"/>
      <c r="F73" s="4"/>
      <c r="G73" s="4"/>
      <c r="S73" s="21"/>
    </row>
    <row r="74" spans="2:19">
      <c r="D74" s="4"/>
      <c r="E74" s="4"/>
      <c r="F74" s="4"/>
      <c r="G74" s="4"/>
      <c r="J74" s="22"/>
      <c r="K74" t="s">
        <v>101</v>
      </c>
      <c r="L74" t="s">
        <v>102</v>
      </c>
      <c r="M74">
        <v>711942</v>
      </c>
      <c r="N74">
        <v>276800</v>
      </c>
      <c r="O74">
        <v>13406</v>
      </c>
      <c r="P74">
        <f>(1740+1624)/2</f>
        <v>1682</v>
      </c>
      <c r="Q74">
        <v>0.38879571650499617</v>
      </c>
      <c r="R74">
        <v>100.62620924216922</v>
      </c>
      <c r="S74" s="21">
        <f>P74/N74</f>
        <v>6.076589595375723E-3</v>
      </c>
    </row>
    <row r="75" spans="2:19">
      <c r="D75" s="4"/>
      <c r="E75" s="4"/>
      <c r="F75" s="4"/>
      <c r="G75" s="4"/>
      <c r="K75" t="s">
        <v>101</v>
      </c>
      <c r="L75" t="s">
        <v>124</v>
      </c>
      <c r="M75">
        <v>339229</v>
      </c>
      <c r="N75">
        <v>147959</v>
      </c>
      <c r="O75">
        <v>19249</v>
      </c>
      <c r="P75">
        <f>(2706+2054)/2</f>
        <v>2380</v>
      </c>
      <c r="Q75">
        <v>0.43616259223120663</v>
      </c>
      <c r="R75">
        <v>112.8854727721784</v>
      </c>
      <c r="S75" s="21">
        <f>P75/N75</f>
        <v>1.6085537209632399E-2</v>
      </c>
    </row>
    <row r="76" spans="2:19">
      <c r="D76" s="4"/>
      <c r="E76" s="4"/>
      <c r="F76" s="4"/>
      <c r="G76" s="4"/>
      <c r="K76" t="s">
        <v>101</v>
      </c>
      <c r="L76" t="s">
        <v>160</v>
      </c>
      <c r="M76">
        <v>1429711</v>
      </c>
      <c r="N76">
        <v>558669</v>
      </c>
      <c r="O76">
        <v>28169</v>
      </c>
      <c r="P76">
        <f>(4190+4594)/2</f>
        <v>4392</v>
      </c>
      <c r="Q76">
        <v>0.39075659346539265</v>
      </c>
      <c r="R76">
        <v>101.13371384404277</v>
      </c>
      <c r="S76" s="21">
        <f>P76/N76</f>
        <v>7.8615423443935493E-3</v>
      </c>
    </row>
    <row r="77" spans="2:19">
      <c r="D77" s="4"/>
      <c r="E77" s="4"/>
      <c r="F77" s="4"/>
      <c r="G77" s="4"/>
    </row>
    <row r="78" spans="2:19">
      <c r="D78" s="4"/>
      <c r="E78" s="4"/>
      <c r="F78" s="4"/>
      <c r="G78" s="4"/>
    </row>
    <row r="79" spans="2:19">
      <c r="D79" s="4"/>
      <c r="E79" s="4"/>
      <c r="F79" s="4"/>
      <c r="G79" s="4"/>
    </row>
    <row r="80" spans="2:19">
      <c r="D80" s="4"/>
      <c r="E80" s="4"/>
      <c r="F80" s="4"/>
      <c r="G80" s="4"/>
      <c r="L80" s="17" t="s">
        <v>261</v>
      </c>
    </row>
    <row r="81" spans="4:22">
      <c r="D81" s="4"/>
      <c r="E81" s="4"/>
      <c r="F81" s="4"/>
      <c r="G81" s="4"/>
      <c r="L81" s="17" t="s">
        <v>163</v>
      </c>
    </row>
    <row r="82" spans="4:22">
      <c r="D82" s="4"/>
      <c r="E82" s="4"/>
      <c r="F82" s="4"/>
      <c r="G82" s="4"/>
      <c r="L82" s="17">
        <v>1960</v>
      </c>
    </row>
    <row r="83" spans="4:22" ht="60">
      <c r="D83" s="4"/>
      <c r="E83" s="43" t="s">
        <v>267</v>
      </c>
      <c r="F83" s="4"/>
      <c r="G83" s="4"/>
      <c r="H83" s="44"/>
      <c r="J83" s="19" t="s">
        <v>266</v>
      </c>
      <c r="K83" s="19"/>
      <c r="M83" s="19"/>
      <c r="N83" s="19" t="s">
        <v>89</v>
      </c>
      <c r="O83" s="19"/>
      <c r="P83" s="19" t="s">
        <v>164</v>
      </c>
      <c r="Q83" s="19" t="s">
        <v>165</v>
      </c>
      <c r="R83" s="41" t="s">
        <v>166</v>
      </c>
      <c r="S83" s="19"/>
      <c r="T83" s="19"/>
      <c r="U83" s="19"/>
      <c r="V83" s="19"/>
    </row>
    <row r="84" spans="4:22">
      <c r="D84" t="s">
        <v>1</v>
      </c>
      <c r="E84" s="21">
        <v>0.33756652093830236</v>
      </c>
      <c r="H84" s="4"/>
      <c r="J84" s="4">
        <v>5940047</v>
      </c>
      <c r="K84" s="21"/>
      <c r="L84" t="s">
        <v>167</v>
      </c>
      <c r="M84" s="4"/>
      <c r="N84" s="4">
        <f>SUM(N9:N16)</f>
        <v>2050337</v>
      </c>
      <c r="O84" s="4"/>
      <c r="P84" s="4">
        <f>SUM(P9:P16)</f>
        <v>45176</v>
      </c>
      <c r="Q84" s="21">
        <f>(N84-P84)/J84</f>
        <v>0.33756652093830236</v>
      </c>
      <c r="R84" s="23">
        <f>Q84*100/Q$103</f>
        <v>88.773455216169594</v>
      </c>
      <c r="T84" s="42"/>
      <c r="V84" s="24"/>
    </row>
    <row r="85" spans="4:22">
      <c r="D85" t="s">
        <v>2</v>
      </c>
      <c r="E85" s="21">
        <v>0.39050102512815238</v>
      </c>
      <c r="H85" s="4"/>
      <c r="J85" s="4">
        <v>1098887</v>
      </c>
      <c r="K85" s="21"/>
      <c r="L85" t="s">
        <v>168</v>
      </c>
      <c r="M85" s="4"/>
      <c r="N85" s="4">
        <f>SUM(N18:N20)</f>
        <v>430183</v>
      </c>
      <c r="O85" s="4"/>
      <c r="P85" s="4">
        <f>SUM(P18:P20)</f>
        <v>1066.5</v>
      </c>
      <c r="Q85" s="21">
        <f>(N85-P85)/J85</f>
        <v>0.39050102512815238</v>
      </c>
      <c r="R85" s="23">
        <f t="shared" ref="R85:R101" si="4">Q85*100/Q$103</f>
        <v>102.69420430001216</v>
      </c>
      <c r="T85" s="23"/>
      <c r="V85" s="24"/>
    </row>
    <row r="86" spans="4:22">
      <c r="D86" t="s">
        <v>3</v>
      </c>
      <c r="E86" s="21">
        <v>0.39170327847426784</v>
      </c>
      <c r="H86" s="4"/>
      <c r="J86" s="4">
        <v>994670</v>
      </c>
      <c r="K86" s="21"/>
      <c r="L86" t="s">
        <v>169</v>
      </c>
      <c r="M86" s="4"/>
      <c r="N86" s="4">
        <f>N22</f>
        <v>391117</v>
      </c>
      <c r="O86" s="4"/>
      <c r="P86" s="4">
        <f>P22</f>
        <v>1501.5</v>
      </c>
      <c r="Q86" s="21">
        <f t="shared" ref="Q86:Q103" si="5">(N86-P86)/J86</f>
        <v>0.39170327847426784</v>
      </c>
      <c r="R86" s="23">
        <f t="shared" si="4"/>
        <v>103.01037363837904</v>
      </c>
      <c r="T86" s="23"/>
      <c r="V86" s="24"/>
    </row>
    <row r="87" spans="4:22">
      <c r="D87" t="s">
        <v>4</v>
      </c>
      <c r="E87" s="21">
        <v>0.44618456439651188</v>
      </c>
      <c r="H87" s="4"/>
      <c r="J87" s="4">
        <v>441732</v>
      </c>
      <c r="K87" s="21"/>
      <c r="L87" t="s">
        <v>113</v>
      </c>
      <c r="M87" s="4"/>
      <c r="N87" s="4">
        <f>N24</f>
        <v>197646</v>
      </c>
      <c r="O87" s="4"/>
      <c r="P87" s="4">
        <f>P24</f>
        <v>552</v>
      </c>
      <c r="Q87" s="21">
        <f t="shared" si="5"/>
        <v>0.44618456439651188</v>
      </c>
      <c r="R87" s="23">
        <f t="shared" si="4"/>
        <v>117.33789635151456</v>
      </c>
      <c r="T87" s="23"/>
      <c r="V87" s="24"/>
    </row>
    <row r="88" spans="4:22">
      <c r="D88" t="s">
        <v>5</v>
      </c>
      <c r="E88" s="21">
        <v>0.3321586003392753</v>
      </c>
      <c r="H88" s="4"/>
      <c r="J88" s="4">
        <v>966177</v>
      </c>
      <c r="K88" s="21"/>
      <c r="L88" t="s">
        <v>170</v>
      </c>
      <c r="M88" s="4"/>
      <c r="N88" s="4">
        <f>N26+N27</f>
        <v>324603</v>
      </c>
      <c r="O88" s="4"/>
      <c r="P88" s="4">
        <f>P26+P27</f>
        <v>3679</v>
      </c>
      <c r="Q88" s="21">
        <f t="shared" si="5"/>
        <v>0.3321586003392753</v>
      </c>
      <c r="R88" s="23">
        <f t="shared" si="4"/>
        <v>87.351276868103866</v>
      </c>
      <c r="T88" s="23"/>
      <c r="V88" s="24"/>
    </row>
    <row r="89" spans="4:22">
      <c r="D89" t="s">
        <v>6</v>
      </c>
      <c r="E89" s="21">
        <v>0.40413238057332213</v>
      </c>
      <c r="H89" s="4"/>
      <c r="J89" s="4">
        <v>3888485</v>
      </c>
      <c r="K89" s="21"/>
      <c r="L89" t="s">
        <v>171</v>
      </c>
      <c r="M89" s="4"/>
      <c r="N89" s="4">
        <f>SUM(N29:N32)</f>
        <v>1696005</v>
      </c>
      <c r="O89" s="4"/>
      <c r="P89" s="4">
        <f>SUM(P29:P32)</f>
        <v>8953</v>
      </c>
      <c r="Q89" s="21">
        <f t="shared" si="5"/>
        <v>0.43385843072559105</v>
      </c>
      <c r="R89" s="23">
        <f t="shared" si="4"/>
        <v>114.09636199442704</v>
      </c>
      <c r="T89" s="23"/>
      <c r="V89" s="24"/>
    </row>
    <row r="90" spans="4:22">
      <c r="D90" t="s">
        <v>7</v>
      </c>
      <c r="E90" s="21">
        <v>0.34524175307155136</v>
      </c>
      <c r="H90" s="4"/>
      <c r="J90" s="4">
        <v>2015262</v>
      </c>
      <c r="K90" s="21"/>
      <c r="L90" t="s">
        <v>172</v>
      </c>
      <c r="M90" s="4"/>
      <c r="N90" s="4">
        <f>SUM(N34:N38)</f>
        <v>707486</v>
      </c>
      <c r="O90" s="4"/>
      <c r="P90" s="4">
        <f>SUM(P34:P38)</f>
        <v>5286</v>
      </c>
      <c r="Q90" s="21">
        <f t="shared" si="5"/>
        <v>0.34844104637511153</v>
      </c>
      <c r="R90" s="23">
        <f t="shared" si="4"/>
        <v>91.633244730183989</v>
      </c>
      <c r="T90" s="23"/>
      <c r="V90" s="24"/>
    </row>
    <row r="91" spans="4:22">
      <c r="D91" t="s">
        <v>8</v>
      </c>
      <c r="E91" s="21">
        <v>0.34844104637511153</v>
      </c>
      <c r="H91" s="4"/>
      <c r="J91" s="4">
        <v>432148</v>
      </c>
      <c r="K91" s="21"/>
      <c r="L91" t="s">
        <v>173</v>
      </c>
      <c r="M91" s="4"/>
      <c r="N91" s="4">
        <f>N40</f>
        <v>175060</v>
      </c>
      <c r="O91" s="4"/>
      <c r="P91" s="4">
        <f>P40</f>
        <v>415</v>
      </c>
      <c r="Q91" s="21">
        <f t="shared" si="5"/>
        <v>0.40413238057332213</v>
      </c>
      <c r="R91" s="23">
        <f t="shared" si="4"/>
        <v>106.27898669722342</v>
      </c>
      <c r="T91" s="23"/>
      <c r="V91" s="24"/>
    </row>
    <row r="92" spans="4:22">
      <c r="D92" t="s">
        <v>9</v>
      </c>
      <c r="E92" s="21">
        <v>0.43385843072559105</v>
      </c>
      <c r="H92" s="4"/>
      <c r="J92" s="4">
        <v>2916116</v>
      </c>
      <c r="K92" s="21"/>
      <c r="L92" t="s">
        <v>174</v>
      </c>
      <c r="M92" s="4"/>
      <c r="N92" s="4">
        <f>SUM(N42:N50)</f>
        <v>1016108</v>
      </c>
      <c r="O92" s="4"/>
      <c r="P92" s="4">
        <f>SUM(P42:P50)</f>
        <v>9343</v>
      </c>
      <c r="Q92" s="21">
        <f t="shared" si="5"/>
        <v>0.34524175307155136</v>
      </c>
      <c r="R92" s="23">
        <f t="shared" si="4"/>
        <v>90.791892572340998</v>
      </c>
      <c r="T92" s="23"/>
      <c r="V92" s="24"/>
    </row>
    <row r="93" spans="4:22">
      <c r="D93" t="s">
        <v>10</v>
      </c>
      <c r="E93" s="21">
        <v>0.39016049029474908</v>
      </c>
      <c r="H93" s="4"/>
      <c r="J93" s="4">
        <v>1406329</v>
      </c>
      <c r="K93" s="21"/>
      <c r="L93" t="s">
        <v>175</v>
      </c>
      <c r="M93" s="4"/>
      <c r="N93" s="4">
        <f>N54+N55</f>
        <v>486552</v>
      </c>
      <c r="O93" s="4"/>
      <c r="P93" s="4">
        <f>P54+P55</f>
        <v>8888</v>
      </c>
      <c r="Q93" s="21">
        <f t="shared" si="5"/>
        <v>0.33965309682158301</v>
      </c>
      <c r="R93" s="23">
        <f t="shared" si="4"/>
        <v>89.322184249530736</v>
      </c>
      <c r="T93" s="23"/>
      <c r="V93" s="24"/>
    </row>
    <row r="94" spans="4:22">
      <c r="D94" t="s">
        <v>11</v>
      </c>
      <c r="E94" s="21">
        <v>0.33965309682158301</v>
      </c>
      <c r="H94" s="4"/>
      <c r="J94" s="4">
        <v>2730996</v>
      </c>
      <c r="K94" s="21"/>
      <c r="L94" t="s">
        <v>176</v>
      </c>
      <c r="M94" s="4"/>
      <c r="N94" s="4">
        <f>SUM(N57:N60)</f>
        <v>1204279</v>
      </c>
      <c r="O94" s="4"/>
      <c r="P94" s="4">
        <f>SUM(P57:P60)</f>
        <v>2990</v>
      </c>
      <c r="Q94" s="21">
        <f t="shared" si="5"/>
        <v>0.43987211991522507</v>
      </c>
      <c r="R94" s="23">
        <f t="shared" si="4"/>
        <v>115.6778457460622</v>
      </c>
      <c r="T94" s="23"/>
      <c r="V94" s="24"/>
    </row>
    <row r="95" spans="4:22">
      <c r="D95" t="s">
        <v>12</v>
      </c>
      <c r="E95" s="21">
        <v>0.43987211991522507</v>
      </c>
      <c r="H95" s="4"/>
      <c r="J95" s="4">
        <v>2510217</v>
      </c>
      <c r="K95" s="21"/>
      <c r="L95" t="s">
        <v>147</v>
      </c>
      <c r="M95" s="4"/>
      <c r="N95" s="4">
        <f>N62</f>
        <v>1036354</v>
      </c>
      <c r="O95" s="4"/>
      <c r="P95" s="4">
        <f>P62</f>
        <v>11365</v>
      </c>
      <c r="Q95" s="21">
        <f t="shared" si="5"/>
        <v>0.4083268498301143</v>
      </c>
      <c r="R95" s="23">
        <f t="shared" si="4"/>
        <v>107.38205085088543</v>
      </c>
      <c r="T95" s="23"/>
      <c r="V95" s="24"/>
    </row>
    <row r="96" spans="4:22">
      <c r="D96" t="s">
        <v>13</v>
      </c>
      <c r="E96" s="21">
        <v>0.4083268498301143</v>
      </c>
      <c r="H96" s="4"/>
      <c r="J96" s="4">
        <v>803086</v>
      </c>
      <c r="K96" s="21"/>
      <c r="L96" t="s">
        <v>149</v>
      </c>
      <c r="M96" s="4"/>
      <c r="N96" s="4">
        <f>N64</f>
        <v>298270</v>
      </c>
      <c r="O96" s="4"/>
      <c r="P96" s="4">
        <f>P64</f>
        <v>2824</v>
      </c>
      <c r="Q96" s="21">
        <f t="shared" si="5"/>
        <v>0.3678883706103705</v>
      </c>
      <c r="R96" s="23">
        <f t="shared" si="4"/>
        <v>96.747514244454436</v>
      </c>
      <c r="T96" s="23"/>
      <c r="V96" s="24"/>
    </row>
    <row r="97" spans="4:22">
      <c r="D97" t="s">
        <v>14</v>
      </c>
      <c r="E97" s="21">
        <v>0.3678883706103705</v>
      </c>
      <c r="H97" s="4"/>
      <c r="J97" s="4">
        <v>406838</v>
      </c>
      <c r="K97" s="21"/>
      <c r="L97" t="s">
        <v>151</v>
      </c>
      <c r="M97" s="4"/>
      <c r="N97" s="4">
        <f>N66</f>
        <v>152189</v>
      </c>
      <c r="O97" s="4"/>
      <c r="P97" s="4">
        <f>P66</f>
        <v>214.5</v>
      </c>
      <c r="Q97" s="21">
        <f t="shared" si="5"/>
        <v>0.37355040581263305</v>
      </c>
      <c r="R97" s="23">
        <f t="shared" si="4"/>
        <v>98.236519810122758</v>
      </c>
      <c r="T97" s="23"/>
      <c r="V97" s="24"/>
    </row>
    <row r="98" spans="4:22">
      <c r="D98" t="s">
        <v>15</v>
      </c>
      <c r="E98" s="21">
        <v>0.37355040581263305</v>
      </c>
      <c r="H98" s="4"/>
      <c r="J98" s="4">
        <v>1358707</v>
      </c>
      <c r="K98" s="21"/>
      <c r="L98" t="s">
        <v>177</v>
      </c>
      <c r="M98" s="4"/>
      <c r="N98" s="4">
        <f>N68+N69+N70</f>
        <v>528082</v>
      </c>
      <c r="O98" s="4"/>
      <c r="P98" s="4">
        <f>P68+P69+P70</f>
        <v>1790</v>
      </c>
      <c r="Q98" s="21">
        <f t="shared" si="5"/>
        <v>0.38734767687220278</v>
      </c>
      <c r="R98" s="23">
        <f t="shared" si="4"/>
        <v>101.86493479958177</v>
      </c>
      <c r="T98" s="23"/>
      <c r="V98" s="24"/>
    </row>
    <row r="99" spans="4:22">
      <c r="D99" t="s">
        <v>16</v>
      </c>
      <c r="E99" s="21">
        <v>0.38734767687220278</v>
      </c>
      <c r="H99" s="4"/>
      <c r="J99" s="4">
        <v>231177</v>
      </c>
      <c r="K99" s="21"/>
      <c r="L99" t="s">
        <v>178</v>
      </c>
      <c r="M99" s="4"/>
      <c r="N99" s="4">
        <f>N72</f>
        <v>88579</v>
      </c>
      <c r="O99" s="4"/>
      <c r="P99" s="4">
        <f>P72</f>
        <v>298</v>
      </c>
      <c r="Q99" s="21">
        <f t="shared" si="5"/>
        <v>0.3818762247109358</v>
      </c>
      <c r="R99" s="23">
        <f t="shared" si="4"/>
        <v>100.42604888146545</v>
      </c>
      <c r="T99" s="23"/>
      <c r="V99" s="24"/>
    </row>
    <row r="100" spans="4:22">
      <c r="D100" t="s">
        <v>17</v>
      </c>
      <c r="E100" s="21">
        <v>0.3818762247109358</v>
      </c>
      <c r="H100" s="4"/>
      <c r="J100" s="4">
        <v>2498905</v>
      </c>
      <c r="K100" s="21"/>
      <c r="L100" t="s">
        <v>160</v>
      </c>
      <c r="M100" s="4"/>
      <c r="N100" s="4">
        <f>SUM(N74:N76)</f>
        <v>983428</v>
      </c>
      <c r="O100" s="4"/>
      <c r="P100" s="4">
        <f>SUM(P74:P76)</f>
        <v>8454</v>
      </c>
      <c r="Q100" s="21">
        <f t="shared" si="5"/>
        <v>0.39016049029474908</v>
      </c>
      <c r="R100" s="23">
        <f t="shared" si="4"/>
        <v>102.60465023612382</v>
      </c>
      <c r="T100" s="23"/>
      <c r="V100" s="24"/>
    </row>
    <row r="101" spans="4:22">
      <c r="D101" t="s">
        <v>18</v>
      </c>
      <c r="E101" s="21">
        <v>0.36189649892824333</v>
      </c>
      <c r="H101" s="4"/>
      <c r="I101">
        <f>N101-P101</f>
        <v>49637</v>
      </c>
      <c r="J101" s="4">
        <v>137158</v>
      </c>
      <c r="K101" s="21"/>
      <c r="L101" t="s">
        <v>179</v>
      </c>
      <c r="M101" s="4"/>
      <c r="N101" s="4">
        <f>N52</f>
        <v>50291</v>
      </c>
      <c r="O101" s="4"/>
      <c r="P101" s="4">
        <f>P52</f>
        <v>654</v>
      </c>
      <c r="Q101" s="21">
        <f t="shared" si="5"/>
        <v>0.36189649892824333</v>
      </c>
      <c r="R101" s="23">
        <f t="shared" si="4"/>
        <v>95.171768074615599</v>
      </c>
      <c r="T101" s="23"/>
      <c r="V101" s="24"/>
    </row>
    <row r="102" spans="4:22">
      <c r="G102" s="21"/>
      <c r="M102" s="4"/>
      <c r="N102" s="4"/>
      <c r="O102" s="4"/>
      <c r="P102" s="4"/>
      <c r="Q102" s="21"/>
      <c r="V102" s="24"/>
    </row>
    <row r="103" spans="4:22">
      <c r="D103" t="s">
        <v>19</v>
      </c>
      <c r="E103" s="21">
        <v>0.38025614764718141</v>
      </c>
      <c r="H103" s="4"/>
      <c r="I103">
        <f>N103-P103</f>
        <v>11703119.5</v>
      </c>
      <c r="J103" s="4">
        <f>SUM(J84:J101)</f>
        <v>30776937</v>
      </c>
      <c r="L103" t="s">
        <v>19</v>
      </c>
      <c r="M103" s="4"/>
      <c r="N103" s="4">
        <f>SUM(N84:N101)</f>
        <v>11816569</v>
      </c>
      <c r="O103" s="4"/>
      <c r="P103" s="4">
        <f>SUM(P84:P101)</f>
        <v>113449.5</v>
      </c>
      <c r="Q103" s="21">
        <f t="shared" si="5"/>
        <v>0.38025614764718141</v>
      </c>
      <c r="V103" s="24"/>
    </row>
    <row r="104" spans="4:22">
      <c r="D104" s="4"/>
      <c r="E104" s="4"/>
      <c r="F104" s="4"/>
      <c r="G104" s="4"/>
    </row>
    <row r="105" spans="4:22">
      <c r="D105" s="4"/>
      <c r="E105" s="4"/>
      <c r="F105" s="4"/>
      <c r="G105" s="4"/>
    </row>
    <row r="106" spans="4:22">
      <c r="D106" s="4"/>
      <c r="E106" s="4"/>
      <c r="F106" s="4"/>
      <c r="G106" s="4"/>
    </row>
    <row r="107" spans="4:22">
      <c r="D107" s="4"/>
      <c r="E107" s="4"/>
      <c r="F107" s="4"/>
      <c r="G107" s="4"/>
    </row>
    <row r="108" spans="4:22">
      <c r="D108" s="4"/>
      <c r="E108" s="4"/>
      <c r="F108" s="4"/>
      <c r="G108" s="4"/>
    </row>
    <row r="109" spans="4:22">
      <c r="D109" s="4"/>
      <c r="E109" s="4"/>
      <c r="F109" s="4"/>
      <c r="G109" s="4"/>
    </row>
    <row r="110" spans="4:22">
      <c r="D110" s="4"/>
      <c r="E110" s="4"/>
      <c r="F110" s="4"/>
      <c r="G110" s="4"/>
    </row>
    <row r="111" spans="4:22">
      <c r="D111" s="4"/>
      <c r="E111" s="4"/>
      <c r="F111" s="4"/>
      <c r="G111" s="4"/>
    </row>
    <row r="112" spans="4:22">
      <c r="D112" s="4"/>
      <c r="E112" s="4"/>
      <c r="F112" s="4"/>
      <c r="G112" s="4"/>
    </row>
    <row r="113" spans="4:7">
      <c r="D113" s="4"/>
      <c r="E113" s="4"/>
      <c r="F113" s="4"/>
      <c r="G113" s="4"/>
    </row>
    <row r="114" spans="4:7">
      <c r="D114" s="4"/>
      <c r="E114" s="4"/>
      <c r="F114" s="4"/>
      <c r="G114" s="4"/>
    </row>
  </sheetData>
  <hyperlinks>
    <hyperlink ref="K5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topLeftCell="A77" zoomScale="125" zoomScaleNormal="125" zoomScalePageLayoutView="125" workbookViewId="0">
      <selection activeCell="F100" sqref="F100"/>
    </sheetView>
  </sheetViews>
  <sheetFormatPr baseColWidth="10" defaultRowHeight="15" x14ac:dyDescent="0"/>
  <sheetData>
    <row r="1" spans="2:7">
      <c r="B1" t="s">
        <v>180</v>
      </c>
    </row>
    <row r="4" spans="2:7" ht="30">
      <c r="B4" s="19" t="s">
        <v>86</v>
      </c>
      <c r="C4" s="19" t="s">
        <v>87</v>
      </c>
      <c r="D4" s="45" t="s">
        <v>181</v>
      </c>
      <c r="E4" s="45" t="s">
        <v>182</v>
      </c>
      <c r="F4" s="45" t="s">
        <v>183</v>
      </c>
      <c r="G4" s="46" t="s">
        <v>184</v>
      </c>
    </row>
    <row r="5" spans="2:7">
      <c r="B5" t="s">
        <v>96</v>
      </c>
      <c r="C5" t="s">
        <v>97</v>
      </c>
      <c r="D5" s="4">
        <v>367</v>
      </c>
      <c r="E5" s="18">
        <f>D5/D$80</f>
        <v>6.5360641139804096E-2</v>
      </c>
      <c r="F5" s="4">
        <v>3421</v>
      </c>
      <c r="G5" s="4">
        <f>E5*F5</f>
        <v>223.59875333926982</v>
      </c>
    </row>
    <row r="6" spans="2:7">
      <c r="B6" t="s">
        <v>96</v>
      </c>
      <c r="C6" t="s">
        <v>100</v>
      </c>
      <c r="D6" s="4">
        <v>700</v>
      </c>
      <c r="E6" s="18">
        <f t="shared" ref="E6:E12" si="0">D6/D$80</f>
        <v>0.1246660730186999</v>
      </c>
      <c r="F6" s="4">
        <v>3492</v>
      </c>
      <c r="G6" s="4">
        <f t="shared" ref="G6:G68" si="1">E6*F6</f>
        <v>435.33392698130007</v>
      </c>
    </row>
    <row r="7" spans="2:7">
      <c r="B7" t="s">
        <v>96</v>
      </c>
      <c r="C7" t="s">
        <v>103</v>
      </c>
      <c r="D7" s="4">
        <v>782</v>
      </c>
      <c r="E7" s="18">
        <f t="shared" si="0"/>
        <v>0.13926981300089047</v>
      </c>
      <c r="F7" s="4">
        <v>3603</v>
      </c>
      <c r="G7" s="4">
        <f t="shared" si="1"/>
        <v>501.78913624220837</v>
      </c>
    </row>
    <row r="8" spans="2:7">
      <c r="B8" t="s">
        <v>96</v>
      </c>
      <c r="C8" t="s">
        <v>104</v>
      </c>
      <c r="D8" s="4">
        <v>783</v>
      </c>
      <c r="E8" s="18">
        <f t="shared" si="0"/>
        <v>0.1394479073909172</v>
      </c>
      <c r="F8" s="4">
        <v>2670</v>
      </c>
      <c r="G8" s="4">
        <f t="shared" si="1"/>
        <v>372.32591273374891</v>
      </c>
    </row>
    <row r="9" spans="2:7">
      <c r="B9" t="s">
        <v>96</v>
      </c>
      <c r="C9" t="s">
        <v>107</v>
      </c>
      <c r="D9" s="4">
        <v>368</v>
      </c>
      <c r="E9" s="18">
        <f t="shared" si="0"/>
        <v>6.5538735529830805E-2</v>
      </c>
      <c r="F9" s="4">
        <v>4944</v>
      </c>
      <c r="G9" s="4">
        <f t="shared" si="1"/>
        <v>324.02350845948348</v>
      </c>
    </row>
    <row r="10" spans="2:7">
      <c r="B10" t="s">
        <v>96</v>
      </c>
      <c r="C10" t="s">
        <v>108</v>
      </c>
      <c r="D10" s="4">
        <v>766</v>
      </c>
      <c r="E10" s="18">
        <f t="shared" si="0"/>
        <v>0.13642030276046305</v>
      </c>
      <c r="F10" s="4">
        <v>2814</v>
      </c>
      <c r="G10" s="4">
        <f t="shared" si="1"/>
        <v>383.88673196794304</v>
      </c>
    </row>
    <row r="11" spans="2:7">
      <c r="B11" t="s">
        <v>96</v>
      </c>
      <c r="C11" t="s">
        <v>111</v>
      </c>
      <c r="D11" s="4">
        <v>750</v>
      </c>
      <c r="E11" s="18">
        <f t="shared" si="0"/>
        <v>0.13357079252003562</v>
      </c>
      <c r="F11" s="4">
        <v>3144</v>
      </c>
      <c r="G11" s="4">
        <f t="shared" si="1"/>
        <v>419.94657168299199</v>
      </c>
    </row>
    <row r="12" spans="2:7">
      <c r="B12" t="s">
        <v>96</v>
      </c>
      <c r="C12" t="s">
        <v>114</v>
      </c>
      <c r="D12" s="4">
        <v>1099</v>
      </c>
      <c r="E12" s="18">
        <f t="shared" si="0"/>
        <v>0.19572573463935886</v>
      </c>
      <c r="F12" s="4">
        <v>3744</v>
      </c>
      <c r="G12" s="4">
        <f t="shared" si="1"/>
        <v>732.79715048975959</v>
      </c>
    </row>
    <row r="13" spans="2:7">
      <c r="D13" s="4"/>
      <c r="E13" s="4"/>
      <c r="F13" s="4"/>
      <c r="G13" s="4"/>
    </row>
    <row r="14" spans="2:7">
      <c r="B14" t="s">
        <v>118</v>
      </c>
      <c r="C14" t="s">
        <v>119</v>
      </c>
      <c r="D14" s="4">
        <v>236</v>
      </c>
      <c r="E14" s="18">
        <f>D14/D$81</f>
        <v>0.21572212065813529</v>
      </c>
      <c r="F14" s="4">
        <v>4131</v>
      </c>
      <c r="G14" s="4">
        <f t="shared" si="1"/>
        <v>891.14808043875689</v>
      </c>
    </row>
    <row r="15" spans="2:7">
      <c r="B15" t="s">
        <v>121</v>
      </c>
      <c r="C15" t="s">
        <v>122</v>
      </c>
      <c r="D15" s="4">
        <v>236</v>
      </c>
      <c r="E15" s="18">
        <f>D15/D$81</f>
        <v>0.21572212065813529</v>
      </c>
      <c r="F15" s="4">
        <v>3492</v>
      </c>
      <c r="G15" s="4">
        <f t="shared" si="1"/>
        <v>753.30164533820846</v>
      </c>
    </row>
    <row r="16" spans="2:7">
      <c r="B16" t="s">
        <v>121</v>
      </c>
      <c r="C16" t="s">
        <v>123</v>
      </c>
      <c r="D16" s="4">
        <v>622</v>
      </c>
      <c r="E16" s="18">
        <f>D16/D$81</f>
        <v>0.56855575868372943</v>
      </c>
      <c r="F16" s="4">
        <v>4265</v>
      </c>
      <c r="G16" s="4">
        <f t="shared" si="1"/>
        <v>2424.8903107861061</v>
      </c>
    </row>
    <row r="17" spans="2:7">
      <c r="D17" s="4"/>
      <c r="E17" s="18"/>
      <c r="F17" s="4"/>
      <c r="G17" s="4"/>
    </row>
    <row r="18" spans="2:7">
      <c r="B18" t="s">
        <v>125</v>
      </c>
      <c r="C18" t="s">
        <v>126</v>
      </c>
      <c r="D18" s="4">
        <v>868</v>
      </c>
      <c r="E18" s="18">
        <v>1</v>
      </c>
      <c r="F18" s="4">
        <v>6084</v>
      </c>
      <c r="G18" s="4">
        <f t="shared" si="1"/>
        <v>6084</v>
      </c>
    </row>
    <row r="19" spans="2:7">
      <c r="D19" s="4"/>
      <c r="E19" s="18"/>
      <c r="F19" s="4"/>
      <c r="G19" s="4"/>
    </row>
    <row r="20" spans="2:7">
      <c r="B20" t="s">
        <v>112</v>
      </c>
      <c r="C20" t="s">
        <v>113</v>
      </c>
      <c r="D20" s="4">
        <v>422</v>
      </c>
      <c r="E20" s="18">
        <v>1</v>
      </c>
      <c r="F20" s="4">
        <v>4529</v>
      </c>
      <c r="G20" s="4">
        <f t="shared" si="1"/>
        <v>4529</v>
      </c>
    </row>
    <row r="21" spans="2:7">
      <c r="D21" s="4"/>
      <c r="E21" s="18"/>
      <c r="F21" s="4"/>
      <c r="G21" s="4"/>
    </row>
    <row r="22" spans="2:7">
      <c r="B22" t="s">
        <v>130</v>
      </c>
      <c r="C22" t="s">
        <v>131</v>
      </c>
      <c r="D22" s="4">
        <v>375</v>
      </c>
      <c r="E22" s="18">
        <f>D22/D$84</f>
        <v>0.4728877679697352</v>
      </c>
      <c r="F22" s="4">
        <v>3648</v>
      </c>
      <c r="G22" s="4">
        <f t="shared" si="1"/>
        <v>1725.094577553594</v>
      </c>
    </row>
    <row r="23" spans="2:7">
      <c r="B23" t="s">
        <v>130</v>
      </c>
      <c r="C23" t="s">
        <v>133</v>
      </c>
      <c r="D23" s="4">
        <v>418</v>
      </c>
      <c r="E23" s="18">
        <f>D23/D$84</f>
        <v>0.5271122320302648</v>
      </c>
      <c r="F23" s="4">
        <v>3382</v>
      </c>
      <c r="G23" s="4">
        <f t="shared" si="1"/>
        <v>1782.6935687263556</v>
      </c>
    </row>
    <row r="24" spans="2:7">
      <c r="D24" s="4"/>
      <c r="E24" s="18"/>
      <c r="F24" s="4"/>
      <c r="G24" s="4"/>
    </row>
    <row r="25" spans="2:7">
      <c r="B25" t="s">
        <v>115</v>
      </c>
      <c r="C25" t="s">
        <v>116</v>
      </c>
      <c r="D25" s="4">
        <v>2232</v>
      </c>
      <c r="E25" s="18">
        <f>D25/D$85</f>
        <v>0.68888888888888888</v>
      </c>
      <c r="F25" s="4">
        <v>5420</v>
      </c>
      <c r="G25" s="4">
        <f t="shared" si="1"/>
        <v>3733.7777777777778</v>
      </c>
    </row>
    <row r="26" spans="2:7">
      <c r="B26" t="s">
        <v>115</v>
      </c>
      <c r="C26" t="s">
        <v>134</v>
      </c>
      <c r="D26" s="4">
        <v>327</v>
      </c>
      <c r="E26" s="18">
        <f>D26/D$85</f>
        <v>0.10092592592592593</v>
      </c>
      <c r="F26" s="4">
        <v>4839</v>
      </c>
      <c r="G26" s="4">
        <f t="shared" si="1"/>
        <v>488.38055555555559</v>
      </c>
    </row>
    <row r="27" spans="2:7">
      <c r="B27" t="s">
        <v>115</v>
      </c>
      <c r="C27" t="s">
        <v>137</v>
      </c>
      <c r="D27" s="4">
        <v>324</v>
      </c>
      <c r="E27" s="18">
        <f>D27/D$85</f>
        <v>0.1</v>
      </c>
      <c r="F27" s="4">
        <v>4844</v>
      </c>
      <c r="G27" s="4">
        <f t="shared" si="1"/>
        <v>484.40000000000003</v>
      </c>
    </row>
    <row r="28" spans="2:7">
      <c r="B28" t="s">
        <v>115</v>
      </c>
      <c r="C28" t="s">
        <v>138</v>
      </c>
      <c r="D28" s="4">
        <v>357</v>
      </c>
      <c r="E28" s="18">
        <f>D28/D$85</f>
        <v>0.11018518518518519</v>
      </c>
      <c r="F28" s="4">
        <v>5195</v>
      </c>
      <c r="G28" s="4">
        <f t="shared" si="1"/>
        <v>572.41203703703707</v>
      </c>
    </row>
    <row r="29" spans="2:7">
      <c r="D29" s="4"/>
      <c r="E29" s="18"/>
      <c r="F29" s="4"/>
      <c r="G29" s="4"/>
    </row>
    <row r="30" spans="2:7">
      <c r="B30" t="s">
        <v>98</v>
      </c>
      <c r="C30" t="s">
        <v>99</v>
      </c>
      <c r="D30" s="4">
        <v>397</v>
      </c>
      <c r="E30" s="18">
        <f>D30/D$86</f>
        <v>0.19556650246305418</v>
      </c>
      <c r="F30" s="4">
        <v>3453</v>
      </c>
      <c r="G30" s="4">
        <f t="shared" si="1"/>
        <v>675.29113300492611</v>
      </c>
    </row>
    <row r="31" spans="2:7">
      <c r="B31" t="s">
        <v>98</v>
      </c>
      <c r="C31" t="s">
        <v>127</v>
      </c>
      <c r="D31" s="4">
        <v>567</v>
      </c>
      <c r="E31" s="18">
        <f>D31/D$86</f>
        <v>0.27931034482758621</v>
      </c>
      <c r="F31" s="4">
        <v>3384</v>
      </c>
      <c r="G31" s="4">
        <f t="shared" si="1"/>
        <v>945.18620689655177</v>
      </c>
    </row>
    <row r="32" spans="2:7">
      <c r="B32" t="s">
        <v>98</v>
      </c>
      <c r="C32" t="s">
        <v>132</v>
      </c>
      <c r="D32" s="4">
        <v>336</v>
      </c>
      <c r="E32" s="18">
        <f>D32/D$86</f>
        <v>0.16551724137931034</v>
      </c>
      <c r="F32" s="4">
        <v>3274</v>
      </c>
      <c r="G32" s="4">
        <f t="shared" si="1"/>
        <v>541.90344827586205</v>
      </c>
    </row>
    <row r="33" spans="2:7">
      <c r="B33" t="s">
        <v>98</v>
      </c>
      <c r="C33" t="s">
        <v>135</v>
      </c>
      <c r="D33" s="4">
        <v>203</v>
      </c>
      <c r="E33" s="18">
        <f>D33/D$86</f>
        <v>0.1</v>
      </c>
      <c r="F33" s="4">
        <v>3720</v>
      </c>
      <c r="G33" s="4">
        <f t="shared" si="1"/>
        <v>372</v>
      </c>
    </row>
    <row r="34" spans="2:7">
      <c r="B34" t="s">
        <v>98</v>
      </c>
      <c r="C34" t="s">
        <v>140</v>
      </c>
      <c r="D34" s="4">
        <v>527</v>
      </c>
      <c r="E34" s="18">
        <f>D34/D$86</f>
        <v>0.25960591133004929</v>
      </c>
      <c r="F34" s="4">
        <v>3222</v>
      </c>
      <c r="G34" s="4">
        <f t="shared" si="1"/>
        <v>836.45024630541877</v>
      </c>
    </row>
    <row r="35" spans="2:7">
      <c r="D35" s="4"/>
      <c r="E35" s="18"/>
      <c r="F35" s="4"/>
      <c r="G35" s="4"/>
    </row>
    <row r="36" spans="2:7">
      <c r="B36" t="s">
        <v>144</v>
      </c>
      <c r="C36" t="s">
        <v>145</v>
      </c>
      <c r="D36" s="4">
        <v>405</v>
      </c>
      <c r="E36" s="18">
        <v>1</v>
      </c>
      <c r="F36" s="4">
        <v>4780</v>
      </c>
      <c r="G36" s="4">
        <f t="shared" si="1"/>
        <v>4780</v>
      </c>
    </row>
    <row r="37" spans="2:7">
      <c r="D37" s="4"/>
      <c r="E37" s="18"/>
      <c r="F37" s="4"/>
      <c r="G37" s="4"/>
    </row>
    <row r="38" spans="2:7">
      <c r="B38" t="s">
        <v>105</v>
      </c>
      <c r="C38" t="s">
        <v>106</v>
      </c>
      <c r="D38" s="4">
        <v>251</v>
      </c>
      <c r="E38" s="18">
        <f>D38/D$88</f>
        <v>8.7609075043630011E-2</v>
      </c>
      <c r="F38" s="4">
        <v>3422</v>
      </c>
      <c r="G38" s="4">
        <f t="shared" si="1"/>
        <v>299.7982547993019</v>
      </c>
    </row>
    <row r="39" spans="2:7">
      <c r="B39" t="s">
        <v>105</v>
      </c>
      <c r="C39" t="s">
        <v>117</v>
      </c>
      <c r="D39" s="4">
        <v>397</v>
      </c>
      <c r="E39" s="18">
        <f t="shared" ref="E39:E46" si="2">D39/D$88</f>
        <v>0.13856893542757417</v>
      </c>
      <c r="F39" s="4">
        <v>4916</v>
      </c>
      <c r="G39" s="4">
        <f t="shared" si="1"/>
        <v>681.20488656195459</v>
      </c>
    </row>
    <row r="40" spans="2:7">
      <c r="B40" t="s">
        <v>105</v>
      </c>
      <c r="C40" t="s">
        <v>139</v>
      </c>
      <c r="D40" s="4">
        <v>545</v>
      </c>
      <c r="E40" s="18">
        <f t="shared" si="2"/>
        <v>0.19022687609075042</v>
      </c>
      <c r="F40" s="4">
        <v>4116</v>
      </c>
      <c r="G40" s="4">
        <f t="shared" si="1"/>
        <v>782.9738219895288</v>
      </c>
    </row>
    <row r="41" spans="2:7">
      <c r="B41" t="s">
        <v>105</v>
      </c>
      <c r="C41" t="s">
        <v>152</v>
      </c>
      <c r="D41" s="4">
        <v>233</v>
      </c>
      <c r="E41" s="18">
        <f t="shared" si="2"/>
        <v>8.1326352530541018E-2</v>
      </c>
      <c r="F41" s="4">
        <v>4638</v>
      </c>
      <c r="G41" s="4">
        <f t="shared" si="1"/>
        <v>377.19162303664922</v>
      </c>
    </row>
    <row r="42" spans="2:7">
      <c r="B42" t="s">
        <v>105</v>
      </c>
      <c r="C42" t="s">
        <v>154</v>
      </c>
      <c r="D42" s="4">
        <v>412</v>
      </c>
      <c r="E42" s="18">
        <f t="shared" si="2"/>
        <v>0.14380453752181502</v>
      </c>
      <c r="F42" s="4">
        <v>4271</v>
      </c>
      <c r="G42" s="4">
        <f t="shared" si="1"/>
        <v>614.18917975567194</v>
      </c>
    </row>
    <row r="43" spans="2:7">
      <c r="B43" t="s">
        <v>105</v>
      </c>
      <c r="C43" t="s">
        <v>155</v>
      </c>
      <c r="D43" s="4">
        <v>201</v>
      </c>
      <c r="E43" s="18">
        <f t="shared" si="2"/>
        <v>7.0157068062827219E-2</v>
      </c>
      <c r="F43" s="4">
        <v>4686</v>
      </c>
      <c r="G43" s="4">
        <f t="shared" si="1"/>
        <v>328.75602094240833</v>
      </c>
    </row>
    <row r="44" spans="2:7">
      <c r="B44" s="22" t="s">
        <v>105</v>
      </c>
      <c r="C44" t="s">
        <v>156</v>
      </c>
      <c r="D44" s="4">
        <v>162</v>
      </c>
      <c r="E44" s="18">
        <f t="shared" si="2"/>
        <v>5.654450261780105E-2</v>
      </c>
      <c r="F44" s="4">
        <v>4064</v>
      </c>
      <c r="G44" s="4">
        <f t="shared" si="1"/>
        <v>229.79685863874346</v>
      </c>
    </row>
    <row r="45" spans="2:7">
      <c r="B45" t="s">
        <v>105</v>
      </c>
      <c r="C45" t="s">
        <v>157</v>
      </c>
      <c r="D45" s="4">
        <v>348</v>
      </c>
      <c r="E45" s="18">
        <f t="shared" si="2"/>
        <v>0.12146596858638743</v>
      </c>
      <c r="F45" s="4">
        <v>4433</v>
      </c>
      <c r="G45" s="4">
        <f t="shared" si="1"/>
        <v>538.45863874345548</v>
      </c>
    </row>
    <row r="46" spans="2:7">
      <c r="B46" t="s">
        <v>105</v>
      </c>
      <c r="C46" t="s">
        <v>158</v>
      </c>
      <c r="D46" s="4">
        <v>316</v>
      </c>
      <c r="E46" s="18">
        <f t="shared" si="2"/>
        <v>0.11029668411867365</v>
      </c>
      <c r="F46" s="4">
        <v>4490</v>
      </c>
      <c r="G46" s="4">
        <f t="shared" si="1"/>
        <v>495.23211169284468</v>
      </c>
    </row>
    <row r="47" spans="2:7">
      <c r="D47" s="4"/>
      <c r="E47" s="18"/>
      <c r="F47" s="4"/>
      <c r="G47" s="4"/>
    </row>
    <row r="48" spans="2:7">
      <c r="B48" t="s">
        <v>18</v>
      </c>
      <c r="C48" t="s">
        <v>47</v>
      </c>
      <c r="D48" s="4"/>
      <c r="E48" s="18"/>
      <c r="F48" s="4"/>
      <c r="G48" s="4">
        <f t="shared" si="1"/>
        <v>0</v>
      </c>
    </row>
    <row r="49" spans="2:7">
      <c r="D49" s="4"/>
      <c r="E49" s="18"/>
      <c r="F49" s="4"/>
      <c r="G49" s="4"/>
    </row>
    <row r="50" spans="2:7">
      <c r="B50" t="s">
        <v>109</v>
      </c>
      <c r="C50" t="s">
        <v>110</v>
      </c>
      <c r="D50" s="4">
        <v>816</v>
      </c>
      <c r="E50" s="18">
        <f>D50/D$89</f>
        <v>0.59780219780219779</v>
      </c>
      <c r="F50" s="4">
        <v>3198</v>
      </c>
      <c r="G50" s="4">
        <f t="shared" si="1"/>
        <v>1911.7714285714285</v>
      </c>
    </row>
    <row r="51" spans="2:7">
      <c r="B51" t="s">
        <v>109</v>
      </c>
      <c r="C51" t="s">
        <v>120</v>
      </c>
      <c r="D51" s="4">
        <v>549</v>
      </c>
      <c r="E51" s="18">
        <f>D51/D$89</f>
        <v>0.40219780219780221</v>
      </c>
      <c r="F51" s="4">
        <v>2831</v>
      </c>
      <c r="G51" s="4">
        <f t="shared" si="1"/>
        <v>1138.6219780219781</v>
      </c>
    </row>
    <row r="52" spans="2:7">
      <c r="D52" s="4"/>
      <c r="E52" s="18"/>
      <c r="F52" s="4"/>
      <c r="G52" s="4"/>
    </row>
    <row r="53" spans="2:7">
      <c r="B53" t="s">
        <v>128</v>
      </c>
      <c r="C53" t="s">
        <v>129</v>
      </c>
      <c r="D53" s="4">
        <v>956</v>
      </c>
      <c r="E53" s="18">
        <f>D53/D$90</f>
        <v>0.36712749615975421</v>
      </c>
      <c r="F53" s="4">
        <v>4174</v>
      </c>
      <c r="G53" s="4">
        <f t="shared" si="1"/>
        <v>1532.3901689708141</v>
      </c>
    </row>
    <row r="54" spans="2:7">
      <c r="B54" t="s">
        <v>128</v>
      </c>
      <c r="C54" t="s">
        <v>143</v>
      </c>
      <c r="D54" s="4">
        <v>509</v>
      </c>
      <c r="E54" s="18">
        <f>D54/D$90</f>
        <v>0.19546850998463902</v>
      </c>
      <c r="F54" s="4">
        <v>3641</v>
      </c>
      <c r="G54" s="4">
        <f t="shared" si="1"/>
        <v>711.70084485407062</v>
      </c>
    </row>
    <row r="55" spans="2:7">
      <c r="B55" t="s">
        <v>128</v>
      </c>
      <c r="C55" t="s">
        <v>153</v>
      </c>
      <c r="D55" s="4">
        <v>468</v>
      </c>
      <c r="E55" s="18">
        <f>D55/D$90</f>
        <v>0.17972350230414746</v>
      </c>
      <c r="F55" s="4">
        <v>2819</v>
      </c>
      <c r="G55" s="4">
        <f t="shared" si="1"/>
        <v>506.64055299539172</v>
      </c>
    </row>
    <row r="56" spans="2:7">
      <c r="B56" t="s">
        <v>128</v>
      </c>
      <c r="C56" t="s">
        <v>159</v>
      </c>
      <c r="D56" s="4">
        <v>671</v>
      </c>
      <c r="E56" s="18">
        <f>D56/D$90</f>
        <v>0.25768049155145928</v>
      </c>
      <c r="F56" s="4">
        <v>2909</v>
      </c>
      <c r="G56" s="4">
        <f t="shared" si="1"/>
        <v>749.59254992319507</v>
      </c>
    </row>
    <row r="57" spans="2:7">
      <c r="D57" s="4"/>
      <c r="E57" s="18"/>
      <c r="F57" s="4"/>
      <c r="G57" s="4"/>
    </row>
    <row r="58" spans="2:7">
      <c r="B58" t="s">
        <v>146</v>
      </c>
      <c r="C58" t="s">
        <v>147</v>
      </c>
      <c r="D58" s="4">
        <v>1926</v>
      </c>
      <c r="E58" s="18">
        <v>1</v>
      </c>
      <c r="F58" s="4">
        <v>5470</v>
      </c>
      <c r="G58" s="4">
        <f t="shared" si="1"/>
        <v>5470</v>
      </c>
    </row>
    <row r="59" spans="2:7">
      <c r="D59" s="4"/>
      <c r="E59" s="18"/>
      <c r="F59" s="4"/>
      <c r="G59" s="4"/>
    </row>
    <row r="60" spans="2:7">
      <c r="B60" t="s">
        <v>148</v>
      </c>
      <c r="C60" t="s">
        <v>149</v>
      </c>
      <c r="D60" s="4">
        <v>757</v>
      </c>
      <c r="E60" s="18">
        <v>1</v>
      </c>
      <c r="F60" s="4">
        <v>3491</v>
      </c>
      <c r="G60" s="4">
        <f t="shared" si="1"/>
        <v>3491</v>
      </c>
    </row>
    <row r="61" spans="2:7">
      <c r="D61" s="4"/>
      <c r="E61" s="18"/>
      <c r="F61" s="4"/>
      <c r="G61" s="4"/>
    </row>
    <row r="62" spans="2:7">
      <c r="B62" t="s">
        <v>150</v>
      </c>
      <c r="C62" t="s">
        <v>151</v>
      </c>
      <c r="D62" s="4">
        <v>383</v>
      </c>
      <c r="E62" s="18">
        <v>1</v>
      </c>
      <c r="F62" s="4">
        <v>4726</v>
      </c>
      <c r="G62" s="4">
        <f t="shared" si="1"/>
        <v>4726</v>
      </c>
    </row>
    <row r="63" spans="2:7">
      <c r="D63" s="4"/>
      <c r="E63" s="18"/>
      <c r="F63" s="4"/>
      <c r="G63" s="4"/>
    </row>
    <row r="64" spans="2:7">
      <c r="B64" t="s">
        <v>16</v>
      </c>
      <c r="C64" t="s">
        <v>95</v>
      </c>
      <c r="D64" s="4">
        <v>118</v>
      </c>
      <c r="E64" s="18">
        <f>D64/D$94</f>
        <v>0.11121583411875589</v>
      </c>
      <c r="F64" s="4">
        <v>5497</v>
      </c>
      <c r="G64" s="4">
        <f t="shared" si="1"/>
        <v>611.35344015080113</v>
      </c>
    </row>
    <row r="65" spans="2:8">
      <c r="B65" t="s">
        <v>16</v>
      </c>
      <c r="C65" t="s">
        <v>136</v>
      </c>
      <c r="D65" s="4">
        <v>374</v>
      </c>
      <c r="E65" s="18">
        <f>D65/D$94</f>
        <v>0.352497643732328</v>
      </c>
      <c r="F65" s="4">
        <v>7146</v>
      </c>
      <c r="G65" s="4">
        <f t="shared" si="1"/>
        <v>2518.9481621112159</v>
      </c>
    </row>
    <row r="66" spans="2:8">
      <c r="B66" t="s">
        <v>16</v>
      </c>
      <c r="C66" t="s">
        <v>161</v>
      </c>
      <c r="D66" s="4">
        <v>569</v>
      </c>
      <c r="E66" s="18">
        <f>D66/D$94</f>
        <v>0.53628652214891614</v>
      </c>
      <c r="F66" s="4">
        <v>7951</v>
      </c>
      <c r="G66" s="4">
        <f t="shared" si="1"/>
        <v>4264.0141376060319</v>
      </c>
    </row>
    <row r="67" spans="2:8">
      <c r="D67" s="4"/>
      <c r="E67" s="18"/>
      <c r="F67" s="4"/>
      <c r="G67" s="4"/>
    </row>
    <row r="68" spans="2:8">
      <c r="B68" t="s">
        <v>141</v>
      </c>
      <c r="C68" t="s">
        <v>142</v>
      </c>
      <c r="D68" s="4">
        <v>230</v>
      </c>
      <c r="E68" s="18">
        <v>1</v>
      </c>
      <c r="F68" s="4">
        <v>4672</v>
      </c>
      <c r="G68" s="4">
        <f t="shared" si="1"/>
        <v>4672</v>
      </c>
    </row>
    <row r="69" spans="2:8">
      <c r="D69" s="4"/>
      <c r="E69" s="18"/>
      <c r="F69" s="4"/>
      <c r="G69" s="4"/>
    </row>
    <row r="70" spans="2:8">
      <c r="B70" t="s">
        <v>101</v>
      </c>
      <c r="C70" t="s">
        <v>102</v>
      </c>
      <c r="D70" s="4">
        <v>634</v>
      </c>
      <c r="E70" s="18">
        <f>D70/D$96</f>
        <v>0.27481577806675334</v>
      </c>
      <c r="F70" s="4">
        <v>3675</v>
      </c>
      <c r="G70" s="4">
        <f>E70*F70</f>
        <v>1009.9479843953185</v>
      </c>
    </row>
    <row r="71" spans="2:8">
      <c r="B71" t="s">
        <v>101</v>
      </c>
      <c r="C71" t="s">
        <v>124</v>
      </c>
      <c r="D71" s="4">
        <v>325</v>
      </c>
      <c r="E71" s="18">
        <f>D71/D$96</f>
        <v>0.14087559601213698</v>
      </c>
      <c r="F71" s="4">
        <v>4099</v>
      </c>
      <c r="G71" s="4">
        <f>E71*F71</f>
        <v>577.44906805374944</v>
      </c>
    </row>
    <row r="72" spans="2:8">
      <c r="B72" t="s">
        <v>101</v>
      </c>
      <c r="C72" t="s">
        <v>160</v>
      </c>
      <c r="D72" s="4">
        <v>1348</v>
      </c>
      <c r="E72" s="18">
        <f>D72/D$96</f>
        <v>0.58430862592110966</v>
      </c>
      <c r="F72" s="4">
        <v>4322</v>
      </c>
      <c r="G72" s="4">
        <f>E72*F72</f>
        <v>2525.381881231036</v>
      </c>
    </row>
    <row r="77" spans="2:8">
      <c r="C77" t="s">
        <v>163</v>
      </c>
    </row>
    <row r="79" spans="2:8" ht="30">
      <c r="B79" s="19"/>
      <c r="D79" s="19" t="s">
        <v>185</v>
      </c>
      <c r="E79" s="19" t="s">
        <v>186</v>
      </c>
      <c r="F79" s="19" t="s">
        <v>187</v>
      </c>
      <c r="G79" s="19" t="s">
        <v>189</v>
      </c>
      <c r="H79" s="20" t="s">
        <v>188</v>
      </c>
    </row>
    <row r="80" spans="2:8">
      <c r="B80" s="21"/>
      <c r="C80" t="s">
        <v>167</v>
      </c>
      <c r="D80" s="4">
        <f>SUM(D5:D12)</f>
        <v>5615</v>
      </c>
      <c r="E80" s="18">
        <f>D80/D$99</f>
        <v>0.20078669765778651</v>
      </c>
      <c r="F80" s="4">
        <f>SUM(G5:G12)</f>
        <v>3393.7016918967051</v>
      </c>
      <c r="G80" s="4">
        <f>E80*F80</f>
        <v>681.41015555158231</v>
      </c>
      <c r="H80" s="24">
        <f>F80*100/F$99</f>
        <v>80.092244497697223</v>
      </c>
    </row>
    <row r="81" spans="2:8">
      <c r="B81" s="21"/>
      <c r="C81" t="s">
        <v>168</v>
      </c>
      <c r="D81" s="4">
        <f>SUM(D14:D16)</f>
        <v>1094</v>
      </c>
      <c r="E81" s="18">
        <f t="shared" ref="E81:E96" si="3">D81/D$99</f>
        <v>3.9120328982656889E-2</v>
      </c>
      <c r="F81" s="4">
        <f>SUM(G14:G16)</f>
        <v>4069.3400365630714</v>
      </c>
      <c r="G81" s="4">
        <f t="shared" ref="G81:G96" si="4">E81*F81</f>
        <v>159.19392097264438</v>
      </c>
      <c r="H81" s="24">
        <f>F81*100/F$99</f>
        <v>96.037485537075256</v>
      </c>
    </row>
    <row r="82" spans="2:8">
      <c r="B82" s="21"/>
      <c r="C82" t="s">
        <v>169</v>
      </c>
      <c r="D82" s="4">
        <f>D18</f>
        <v>868</v>
      </c>
      <c r="E82" s="18">
        <f t="shared" si="3"/>
        <v>3.1038798498122654E-2</v>
      </c>
      <c r="F82" s="4">
        <f>G18</f>
        <v>6084</v>
      </c>
      <c r="G82" s="4">
        <f t="shared" si="4"/>
        <v>188.84005006257823</v>
      </c>
      <c r="H82" s="24">
        <f t="shared" ref="H82:H99" si="5">F82*100/F$99</f>
        <v>143.58398579565588</v>
      </c>
    </row>
    <row r="83" spans="2:8">
      <c r="B83" s="21"/>
      <c r="C83" t="s">
        <v>113</v>
      </c>
      <c r="D83" s="4">
        <f>D20</f>
        <v>422</v>
      </c>
      <c r="E83" s="18">
        <f t="shared" si="3"/>
        <v>1.5090291435723225E-2</v>
      </c>
      <c r="F83" s="4">
        <f>G20</f>
        <v>4529</v>
      </c>
      <c r="G83" s="4">
        <f t="shared" si="4"/>
        <v>68.343929912390493</v>
      </c>
      <c r="H83" s="24">
        <f t="shared" si="5"/>
        <v>106.88558048463602</v>
      </c>
    </row>
    <row r="84" spans="2:8">
      <c r="B84" s="21"/>
      <c r="C84" t="s">
        <v>170</v>
      </c>
      <c r="D84" s="4">
        <f>D22+D23</f>
        <v>793</v>
      </c>
      <c r="E84" s="18">
        <f t="shared" si="3"/>
        <v>2.8356874664759522E-2</v>
      </c>
      <c r="F84" s="4">
        <f>G22+G23</f>
        <v>3507.7881462799496</v>
      </c>
      <c r="G84" s="4">
        <f t="shared" si="4"/>
        <v>99.469908814589672</v>
      </c>
      <c r="H84" s="24">
        <f t="shared" si="5"/>
        <v>82.784714557795922</v>
      </c>
    </row>
    <row r="85" spans="2:8">
      <c r="B85" s="21"/>
      <c r="C85" t="s">
        <v>171</v>
      </c>
      <c r="D85" s="4">
        <f>SUM(D25:D28)</f>
        <v>3240</v>
      </c>
      <c r="E85" s="18">
        <f t="shared" si="3"/>
        <v>0.11585910960128733</v>
      </c>
      <c r="F85" s="4">
        <f>SUM(G25:G28)</f>
        <v>5278.9703703703708</v>
      </c>
      <c r="G85" s="4">
        <f t="shared" si="4"/>
        <v>611.61680672268915</v>
      </c>
      <c r="H85" s="24">
        <f t="shared" si="5"/>
        <v>124.58507670528397</v>
      </c>
    </row>
    <row r="86" spans="2:8">
      <c r="B86" s="21"/>
      <c r="C86" t="s">
        <v>172</v>
      </c>
      <c r="D86" s="4">
        <f>SUM(D30:D34)</f>
        <v>2030</v>
      </c>
      <c r="E86" s="18">
        <f t="shared" si="3"/>
        <v>7.2590738423028781E-2</v>
      </c>
      <c r="F86" s="4">
        <f>SUM(G30:G34)</f>
        <v>3370.8310344827587</v>
      </c>
      <c r="G86" s="4">
        <f t="shared" si="4"/>
        <v>244.69111389236545</v>
      </c>
      <c r="H86" s="24">
        <f t="shared" si="5"/>
        <v>79.552491021487256</v>
      </c>
    </row>
    <row r="87" spans="2:8">
      <c r="B87" s="21"/>
      <c r="C87" t="s">
        <v>173</v>
      </c>
      <c r="D87" s="4">
        <f>D36</f>
        <v>405</v>
      </c>
      <c r="E87" s="18">
        <f t="shared" si="3"/>
        <v>1.4482388700160916E-2</v>
      </c>
      <c r="F87" s="4">
        <f>F36</f>
        <v>4780</v>
      </c>
      <c r="G87" s="4">
        <f t="shared" si="4"/>
        <v>69.225817986769172</v>
      </c>
      <c r="H87" s="24">
        <f t="shared" si="5"/>
        <v>112.80924590782958</v>
      </c>
    </row>
    <row r="88" spans="2:8">
      <c r="B88" s="21"/>
      <c r="C88" t="s">
        <v>174</v>
      </c>
      <c r="D88" s="4">
        <f>SUM(D38:D46)</f>
        <v>2865</v>
      </c>
      <c r="E88" s="18">
        <f t="shared" si="3"/>
        <v>0.10244949043447166</v>
      </c>
      <c r="F88" s="4">
        <f>SUM(G38:G46)</f>
        <v>4347.6013961605586</v>
      </c>
      <c r="G88" s="4">
        <f t="shared" si="4"/>
        <v>445.4095476488468</v>
      </c>
      <c r="H88" s="24">
        <f t="shared" si="5"/>
        <v>102.60452615244763</v>
      </c>
    </row>
    <row r="89" spans="2:8">
      <c r="B89" s="21"/>
      <c r="C89" t="s">
        <v>175</v>
      </c>
      <c r="D89" s="4">
        <f>D50+D51</f>
        <v>1365</v>
      </c>
      <c r="E89" s="18">
        <f t="shared" si="3"/>
        <v>4.8811013767209012E-2</v>
      </c>
      <c r="F89" s="4">
        <f>G50+G51</f>
        <v>3050.3934065934063</v>
      </c>
      <c r="G89" s="4">
        <f t="shared" si="4"/>
        <v>148.89279456463436</v>
      </c>
      <c r="H89" s="24">
        <f t="shared" si="5"/>
        <v>71.990079481175215</v>
      </c>
    </row>
    <row r="90" spans="2:8">
      <c r="B90" s="21"/>
      <c r="C90" t="s">
        <v>176</v>
      </c>
      <c r="D90" s="4">
        <f>SUM(D53:D56)</f>
        <v>2604</v>
      </c>
      <c r="E90" s="18">
        <f t="shared" si="3"/>
        <v>9.3116395494367954E-2</v>
      </c>
      <c r="F90" s="4">
        <f>SUM(G53:G56)</f>
        <v>3500.3241167434717</v>
      </c>
      <c r="G90" s="4">
        <f t="shared" si="4"/>
        <v>325.93756481315927</v>
      </c>
      <c r="H90" s="24">
        <f t="shared" si="5"/>
        <v>82.608561515234456</v>
      </c>
    </row>
    <row r="91" spans="2:8">
      <c r="B91" s="21"/>
      <c r="C91" t="s">
        <v>147</v>
      </c>
      <c r="D91" s="4">
        <f>D58</f>
        <v>1926</v>
      </c>
      <c r="E91" s="18">
        <f t="shared" si="3"/>
        <v>6.8871804040765247E-2</v>
      </c>
      <c r="F91" s="4">
        <f>G58</f>
        <v>5470</v>
      </c>
      <c r="G91" s="4">
        <f t="shared" si="4"/>
        <v>376.7287681029859</v>
      </c>
      <c r="H91" s="24">
        <f t="shared" si="5"/>
        <v>129.09342575644934</v>
      </c>
    </row>
    <row r="92" spans="2:8">
      <c r="B92" s="21"/>
      <c r="C92" t="s">
        <v>149</v>
      </c>
      <c r="D92" s="4">
        <f>D60</f>
        <v>757</v>
      </c>
      <c r="E92" s="18">
        <f t="shared" si="3"/>
        <v>2.7069551224745216E-2</v>
      </c>
      <c r="F92" s="4">
        <f>G60</f>
        <v>3491</v>
      </c>
      <c r="G92" s="4">
        <f t="shared" si="4"/>
        <v>94.499803325585546</v>
      </c>
      <c r="H92" s="24">
        <f t="shared" si="5"/>
        <v>82.38850992975587</v>
      </c>
    </row>
    <row r="93" spans="2:8">
      <c r="B93" s="21"/>
      <c r="C93" t="s">
        <v>151</v>
      </c>
      <c r="D93" s="4">
        <f>D62</f>
        <v>383</v>
      </c>
      <c r="E93" s="18">
        <f t="shared" si="3"/>
        <v>1.3695691042374397E-2</v>
      </c>
      <c r="F93" s="4">
        <f>G62</f>
        <v>4726</v>
      </c>
      <c r="G93" s="4">
        <f t="shared" si="4"/>
        <v>64.725835866261406</v>
      </c>
      <c r="H93" s="24">
        <f t="shared" si="5"/>
        <v>111.5348318327202</v>
      </c>
    </row>
    <row r="94" spans="2:8">
      <c r="B94" s="21"/>
      <c r="C94" t="s">
        <v>177</v>
      </c>
      <c r="D94" s="4">
        <f>D64+D65+D66</f>
        <v>1061</v>
      </c>
      <c r="E94" s="18">
        <f t="shared" si="3"/>
        <v>3.7940282495977112E-2</v>
      </c>
      <c r="F94" s="4">
        <f>G64+G65+G66</f>
        <v>7394.3157398680487</v>
      </c>
      <c r="G94" s="4">
        <f t="shared" si="4"/>
        <v>280.54242803504377</v>
      </c>
      <c r="H94" s="24">
        <f t="shared" si="5"/>
        <v>174.50777879056685</v>
      </c>
    </row>
    <row r="95" spans="2:8">
      <c r="B95" s="21"/>
      <c r="C95" t="s">
        <v>178</v>
      </c>
      <c r="D95" s="4">
        <f>D68</f>
        <v>230</v>
      </c>
      <c r="E95" s="18">
        <f t="shared" si="3"/>
        <v>8.2245664223136068E-3</v>
      </c>
      <c r="F95" s="4">
        <f>G68</f>
        <v>4672</v>
      </c>
      <c r="G95" s="4">
        <f t="shared" si="4"/>
        <v>38.42517432504917</v>
      </c>
      <c r="H95" s="24">
        <f t="shared" si="5"/>
        <v>110.26041775761084</v>
      </c>
    </row>
    <row r="96" spans="2:8">
      <c r="B96" s="21"/>
      <c r="C96" t="s">
        <v>160</v>
      </c>
      <c r="D96" s="4">
        <f>SUM(D70:D72)</f>
        <v>2307</v>
      </c>
      <c r="E96" s="18">
        <f t="shared" si="3"/>
        <v>8.2495977114249955E-2</v>
      </c>
      <c r="F96" s="4">
        <f>SUM(G70:G72)</f>
        <v>4112.7789336801034</v>
      </c>
      <c r="G96" s="4">
        <f t="shared" si="4"/>
        <v>339.28771678884311</v>
      </c>
      <c r="H96" s="24">
        <f t="shared" si="5"/>
        <v>97.062654831393289</v>
      </c>
    </row>
    <row r="97" spans="2:8">
      <c r="B97" s="21"/>
      <c r="C97" t="s">
        <v>179</v>
      </c>
      <c r="D97" s="4"/>
      <c r="E97" s="18"/>
      <c r="F97" s="4"/>
      <c r="G97" s="4"/>
      <c r="H97" s="24"/>
    </row>
    <row r="98" spans="2:8">
      <c r="D98" s="4"/>
      <c r="E98" s="4"/>
      <c r="F98" s="4"/>
      <c r="G98" s="4"/>
      <c r="H98" s="24"/>
    </row>
    <row r="99" spans="2:8">
      <c r="C99" t="s">
        <v>19</v>
      </c>
      <c r="D99" s="4">
        <f>SUM(D80:D97)</f>
        <v>27965</v>
      </c>
      <c r="E99" s="4">
        <f>SUM(E80:E97)</f>
        <v>0.99999999999999989</v>
      </c>
      <c r="F99" s="4">
        <f>SUM(G80:G97)</f>
        <v>4237.2413373860181</v>
      </c>
      <c r="G99" s="4"/>
      <c r="H99" s="24">
        <f t="shared" si="5"/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4"/>
  <sheetViews>
    <sheetView topLeftCell="A26" zoomScale="125" zoomScaleNormal="125" zoomScalePageLayoutView="125" workbookViewId="0">
      <pane xSplit="15260" topLeftCell="AL1"/>
      <selection activeCell="E35" sqref="E35"/>
      <selection pane="topRight" activeCell="AH43" sqref="AH43"/>
    </sheetView>
  </sheetViews>
  <sheetFormatPr baseColWidth="10" defaultRowHeight="15" x14ac:dyDescent="0"/>
  <sheetData>
    <row r="2" spans="1:40">
      <c r="B2" t="s">
        <v>286</v>
      </c>
    </row>
    <row r="3" spans="1:40">
      <c r="B3" t="s">
        <v>223</v>
      </c>
    </row>
    <row r="4" spans="1:40">
      <c r="B4" t="s">
        <v>224</v>
      </c>
    </row>
    <row r="6" spans="1:40">
      <c r="A6" s="9"/>
      <c r="B6" s="9"/>
      <c r="C6" s="9">
        <v>1977</v>
      </c>
      <c r="D6" s="9">
        <v>1978</v>
      </c>
      <c r="E6" s="9">
        <v>1979</v>
      </c>
      <c r="F6" s="9">
        <v>1980</v>
      </c>
      <c r="G6" s="9">
        <v>1981</v>
      </c>
      <c r="H6" s="9">
        <v>1982</v>
      </c>
      <c r="I6" s="9">
        <v>1983</v>
      </c>
      <c r="J6" s="9">
        <v>1984</v>
      </c>
      <c r="K6" s="9">
        <v>1985</v>
      </c>
      <c r="L6" s="9">
        <v>1986</v>
      </c>
      <c r="M6" s="9">
        <v>1987</v>
      </c>
      <c r="N6" s="9">
        <v>1988</v>
      </c>
      <c r="O6" s="9">
        <v>1989</v>
      </c>
      <c r="P6" s="9">
        <v>1990</v>
      </c>
      <c r="Q6" s="9">
        <v>1991</v>
      </c>
      <c r="R6" s="9">
        <v>1992</v>
      </c>
      <c r="S6" s="9">
        <v>1993</v>
      </c>
      <c r="T6" s="9">
        <v>1994</v>
      </c>
      <c r="U6" s="9">
        <v>1995</v>
      </c>
      <c r="V6" s="9">
        <v>1996</v>
      </c>
      <c r="W6" s="9">
        <v>1997</v>
      </c>
      <c r="X6" s="9">
        <v>1998</v>
      </c>
      <c r="Y6" s="9">
        <v>1999</v>
      </c>
      <c r="Z6" s="9">
        <v>2000</v>
      </c>
      <c r="AA6" s="9">
        <v>2001</v>
      </c>
      <c r="AB6" s="9">
        <v>2002</v>
      </c>
      <c r="AC6" s="9">
        <v>2003</v>
      </c>
      <c r="AD6" s="9">
        <v>2004</v>
      </c>
      <c r="AE6" s="9">
        <v>2005</v>
      </c>
      <c r="AF6" s="9">
        <v>2006</v>
      </c>
      <c r="AG6" s="9">
        <v>2007</v>
      </c>
      <c r="AH6" s="9">
        <v>2008</v>
      </c>
      <c r="AI6" s="9">
        <v>2009</v>
      </c>
      <c r="AJ6" s="9">
        <v>2010</v>
      </c>
      <c r="AK6" s="9">
        <v>2011</v>
      </c>
      <c r="AL6" s="9">
        <v>2012</v>
      </c>
      <c r="AM6" s="9">
        <v>2013</v>
      </c>
      <c r="AN6" s="9">
        <v>2014</v>
      </c>
    </row>
    <row r="7" spans="1:40">
      <c r="B7" t="s">
        <v>1</v>
      </c>
      <c r="C7" s="33">
        <v>3.1110875000000003E-2</v>
      </c>
      <c r="D7" s="33">
        <v>2.8360949999999999E-2</v>
      </c>
      <c r="E7" s="33">
        <v>2.5029650000000001E-2</v>
      </c>
      <c r="F7" s="33">
        <v>2.1969700000000002E-2</v>
      </c>
      <c r="G7" s="33">
        <v>2.4210599999999999E-2</v>
      </c>
      <c r="H7" s="33">
        <v>3.1207974999999999E-2</v>
      </c>
      <c r="I7" s="33">
        <v>3.1286775000000003E-2</v>
      </c>
      <c r="J7" s="33">
        <v>1.1551274999999998E-2</v>
      </c>
      <c r="K7" s="33">
        <v>1.1125375E-2</v>
      </c>
      <c r="L7" s="33">
        <v>9.9641499999999997E-3</v>
      </c>
      <c r="M7" s="33">
        <v>1.009675E-2</v>
      </c>
      <c r="N7" s="33">
        <v>9.6959250000000011E-3</v>
      </c>
      <c r="O7" s="33">
        <v>1.0563475000000001E-2</v>
      </c>
      <c r="P7" s="33">
        <v>1.036545E-2</v>
      </c>
      <c r="Q7" s="33">
        <v>9.0023250000000003E-3</v>
      </c>
      <c r="R7" s="33">
        <v>1.0869199999999999E-2</v>
      </c>
      <c r="S7" s="33">
        <v>9.6404250000000011E-3</v>
      </c>
      <c r="T7" s="33">
        <v>1.325555E-2</v>
      </c>
      <c r="U7" s="33">
        <v>1.256265E-2</v>
      </c>
      <c r="V7" s="33">
        <v>1.3215250000000001E-2</v>
      </c>
      <c r="W7" s="33">
        <v>1.4668875E-2</v>
      </c>
      <c r="X7" s="33">
        <v>1.3123075000000001E-2</v>
      </c>
      <c r="Y7" s="33">
        <v>1.3501424999999999E-2</v>
      </c>
      <c r="Z7" s="33">
        <v>1.3077575000000001E-2</v>
      </c>
      <c r="AA7" s="33">
        <v>1.3310950000000002E-2</v>
      </c>
      <c r="AB7" s="33">
        <v>1.4425874999999999E-2</v>
      </c>
      <c r="AC7" s="33">
        <v>1.5062800000000001E-2</v>
      </c>
      <c r="AD7" s="33">
        <v>1.731775E-2</v>
      </c>
      <c r="AE7" s="33">
        <v>2.1658625000000001E-2</v>
      </c>
      <c r="AF7" s="33">
        <v>2.0813425E-2</v>
      </c>
      <c r="AG7" s="33">
        <v>2.0584100000000001E-2</v>
      </c>
      <c r="AH7" s="33">
        <v>2.0913375000000001E-2</v>
      </c>
      <c r="AI7" s="33">
        <v>1.9483075000000002E-2</v>
      </c>
      <c r="AJ7" s="33">
        <v>2.0953999999999997E-2</v>
      </c>
      <c r="AK7" s="33">
        <v>1.6667325E-2</v>
      </c>
      <c r="AL7" s="33">
        <v>1.525645E-2</v>
      </c>
      <c r="AM7" s="33">
        <v>1.7670974999999998E-2</v>
      </c>
      <c r="AN7" s="33">
        <v>1.7207174999999998E-2</v>
      </c>
    </row>
    <row r="8" spans="1:40">
      <c r="B8" t="s">
        <v>2</v>
      </c>
      <c r="C8" s="33">
        <v>4.9684949999999999E-2</v>
      </c>
      <c r="D8" s="33">
        <v>4.3487400000000002E-2</v>
      </c>
      <c r="E8" s="33">
        <v>3.8238325000000004E-2</v>
      </c>
      <c r="F8" s="33">
        <v>4.7690099999999999E-2</v>
      </c>
      <c r="G8" s="33">
        <v>4.8969549999999994E-2</v>
      </c>
      <c r="H8" s="33">
        <v>4.7047650000000003E-2</v>
      </c>
      <c r="I8" s="33">
        <v>3.4737074999999999E-2</v>
      </c>
      <c r="J8" s="33">
        <v>3.0694625000000003E-2</v>
      </c>
      <c r="K8" s="33">
        <v>2.7575875E-2</v>
      </c>
      <c r="L8" s="33">
        <v>2.1970150000000001E-2</v>
      </c>
      <c r="M8" s="33">
        <v>2.7634875E-2</v>
      </c>
      <c r="N8" s="33">
        <v>2.6678775000000002E-2</v>
      </c>
      <c r="O8" s="33">
        <v>2.2144E-2</v>
      </c>
      <c r="P8" s="33">
        <v>2.2544074999999997E-2</v>
      </c>
      <c r="Q8" s="33">
        <v>2.9654449999999999E-2</v>
      </c>
      <c r="R8" s="33">
        <v>2.9598824999999995E-2</v>
      </c>
      <c r="S8" s="33">
        <v>3.5615600000000004E-2</v>
      </c>
      <c r="T8" s="33">
        <v>3.5667400000000002E-2</v>
      </c>
      <c r="U8" s="33">
        <v>3.0871925000000001E-2</v>
      </c>
      <c r="V8" s="33">
        <v>2.8527825E-2</v>
      </c>
      <c r="W8" s="33">
        <v>3.1029025000000002E-2</v>
      </c>
      <c r="X8" s="33">
        <v>2.8746725000000001E-2</v>
      </c>
      <c r="Y8" s="33">
        <v>2.8040875E-2</v>
      </c>
      <c r="Z8" s="33">
        <v>2.3434074999999999E-2</v>
      </c>
      <c r="AA8" s="33">
        <v>2.0558074999999999E-2</v>
      </c>
      <c r="AB8" s="33">
        <v>2.2384899999999999E-2</v>
      </c>
      <c r="AC8" s="33">
        <v>2.1902549999999996E-2</v>
      </c>
      <c r="AD8" s="33">
        <v>2.5174999999999999E-2</v>
      </c>
      <c r="AE8" s="33">
        <v>3.1203649999999999E-2</v>
      </c>
      <c r="AF8" s="33">
        <v>3.2703274999999997E-2</v>
      </c>
      <c r="AG8" s="33">
        <v>3.3641500000000005E-2</v>
      </c>
      <c r="AH8" s="33">
        <v>3.2273250000000003E-2</v>
      </c>
      <c r="AI8" s="33">
        <v>3.2470550000000001E-2</v>
      </c>
      <c r="AJ8" s="33">
        <v>2.6485974999999998E-2</v>
      </c>
      <c r="AK8" s="33">
        <v>2.8907050000000004E-2</v>
      </c>
      <c r="AL8" s="33">
        <v>2.8109075000000004E-2</v>
      </c>
      <c r="AM8" s="33">
        <v>3.2700549999999995E-2</v>
      </c>
      <c r="AN8" s="33">
        <v>3.1848349999999997E-2</v>
      </c>
    </row>
    <row r="9" spans="1:40">
      <c r="B9" t="s">
        <v>3</v>
      </c>
      <c r="C9" s="33">
        <v>4.4328800000000002E-2</v>
      </c>
      <c r="D9" s="33">
        <v>4.7473724999999994E-2</v>
      </c>
      <c r="E9" s="33">
        <v>4.2973425000000003E-2</v>
      </c>
      <c r="F9" s="33">
        <v>3.7895699999999997E-2</v>
      </c>
      <c r="G9" s="33">
        <v>3.3416075000000003E-2</v>
      </c>
      <c r="H9" s="33">
        <v>3.1103024999999999E-2</v>
      </c>
      <c r="I9" s="33">
        <v>3.4111124999999999E-2</v>
      </c>
      <c r="J9" s="33">
        <v>3.2731875000000001E-2</v>
      </c>
      <c r="K9" s="33">
        <v>3.4525800000000002E-2</v>
      </c>
      <c r="L9" s="33">
        <v>2.8716474999999998E-2</v>
      </c>
      <c r="M9" s="33">
        <v>2.7636600000000001E-2</v>
      </c>
      <c r="N9" s="33">
        <v>2.2951300000000001E-2</v>
      </c>
      <c r="O9" s="33">
        <v>2.2618300000000001E-2</v>
      </c>
      <c r="P9" s="33">
        <v>2.34544E-2</v>
      </c>
      <c r="Q9" s="33">
        <v>1.6997874999999999E-2</v>
      </c>
      <c r="R9" s="33">
        <v>1.1151700000000001E-2</v>
      </c>
      <c r="S9" s="33">
        <v>1.4943375E-2</v>
      </c>
      <c r="T9" s="33">
        <v>1.05933E-2</v>
      </c>
      <c r="U9" s="33">
        <v>1.2424925E-2</v>
      </c>
      <c r="V9" s="33">
        <v>1.9410225E-2</v>
      </c>
      <c r="W9" s="33">
        <v>2.5986199999999997E-2</v>
      </c>
      <c r="X9" s="33">
        <v>1.8564899999999999E-2</v>
      </c>
      <c r="Y9" s="33">
        <v>1.0755774999999999E-2</v>
      </c>
      <c r="Z9" s="33">
        <v>1.0752350000000001E-2</v>
      </c>
      <c r="AA9" s="33">
        <v>1.4101499999999999E-2</v>
      </c>
      <c r="AB9" s="33">
        <v>1.2678225000000001E-2</v>
      </c>
      <c r="AC9" s="33">
        <v>1.4674925E-2</v>
      </c>
      <c r="AD9" s="33">
        <v>1.2846749999999999E-2</v>
      </c>
      <c r="AE9" s="33">
        <v>1.9540724999999998E-2</v>
      </c>
      <c r="AF9" s="33">
        <v>2.0038199999999999E-2</v>
      </c>
      <c r="AG9" s="33">
        <v>1.5986725E-2</v>
      </c>
      <c r="AH9" s="33">
        <v>1.7453900000000001E-2</v>
      </c>
      <c r="AI9" s="33">
        <v>2.3292449999999999E-2</v>
      </c>
      <c r="AJ9" s="33">
        <v>2.0914275000000003E-2</v>
      </c>
      <c r="AK9" s="33">
        <v>1.8802424999999998E-2</v>
      </c>
      <c r="AL9" s="33">
        <v>1.6281050000000002E-2</v>
      </c>
      <c r="AM9" s="33">
        <v>1.92862E-2</v>
      </c>
      <c r="AN9" s="33">
        <v>1.7465425E-2</v>
      </c>
    </row>
    <row r="10" spans="1:40">
      <c r="B10" t="s">
        <v>4</v>
      </c>
      <c r="C10" s="33">
        <v>2.5056450000000001E-2</v>
      </c>
      <c r="D10" s="33">
        <v>1.8529199999999999E-2</v>
      </c>
      <c r="E10" s="33">
        <v>1.0519725000000001E-2</v>
      </c>
      <c r="F10" s="33">
        <v>1.1579349999999999E-2</v>
      </c>
      <c r="G10" s="33">
        <v>7.6660000000000001E-3</v>
      </c>
      <c r="H10" s="33">
        <v>7.8189750000000006E-3</v>
      </c>
      <c r="I10" s="33">
        <v>7.3183249999999997E-3</v>
      </c>
      <c r="J10" s="33">
        <v>6.3386499999999995E-3</v>
      </c>
      <c r="K10" s="33">
        <v>2.59085E-3</v>
      </c>
      <c r="L10" s="33">
        <v>3.639125E-3</v>
      </c>
      <c r="M10" s="33">
        <v>8.8349999999999991E-3</v>
      </c>
      <c r="N10" s="33">
        <v>1.1937E-2</v>
      </c>
      <c r="O10" s="33">
        <v>9.1742999999999998E-3</v>
      </c>
      <c r="P10" s="33">
        <v>7.4621000000000002E-3</v>
      </c>
      <c r="Q10" s="33">
        <v>5.9845250000000001E-3</v>
      </c>
      <c r="R10" s="33">
        <v>5.5798499999999999E-3</v>
      </c>
      <c r="S10" s="33">
        <v>8.3359750000000007E-3</v>
      </c>
      <c r="T10" s="33">
        <v>8.7963999999999994E-3</v>
      </c>
      <c r="U10" s="33">
        <v>8.2160749999999998E-3</v>
      </c>
      <c r="V10" s="33">
        <v>1.2206675E-2</v>
      </c>
      <c r="W10" s="33">
        <v>1.0835925E-2</v>
      </c>
      <c r="X10" s="33">
        <v>1.5291974999999999E-2</v>
      </c>
      <c r="Y10" s="33">
        <v>1.3235875000000001E-2</v>
      </c>
      <c r="Z10" s="33">
        <v>9.9527000000000018E-3</v>
      </c>
      <c r="AA10" s="33">
        <v>1.1136099999999999E-2</v>
      </c>
      <c r="AB10" s="33">
        <v>1.1837725E-2</v>
      </c>
      <c r="AC10" s="33">
        <v>1.0933500000000001E-2</v>
      </c>
      <c r="AD10" s="33">
        <v>2.0427275000000002E-2</v>
      </c>
      <c r="AE10" s="33">
        <v>3.2615625000000002E-2</v>
      </c>
      <c r="AF10" s="33">
        <v>2.8567949999999998E-2</v>
      </c>
      <c r="AG10" s="33">
        <v>2.6162950000000001E-2</v>
      </c>
      <c r="AH10" s="33">
        <v>2.7933074999999998E-2</v>
      </c>
      <c r="AI10" s="33">
        <v>2.4400700000000001E-2</v>
      </c>
      <c r="AJ10" s="33">
        <v>2.1944524999999999E-2</v>
      </c>
      <c r="AK10" s="33">
        <v>2.0193849999999999E-2</v>
      </c>
      <c r="AL10" s="33">
        <v>2.286995E-2</v>
      </c>
      <c r="AM10" s="33">
        <v>2.2638474999999998E-2</v>
      </c>
      <c r="AN10" s="33">
        <v>2.1400224999999998E-2</v>
      </c>
    </row>
    <row r="11" spans="1:40">
      <c r="B11" t="s">
        <v>5</v>
      </c>
      <c r="C11" s="33">
        <v>4.6535849999999997E-2</v>
      </c>
      <c r="D11" s="33">
        <v>4.7172899999999997E-2</v>
      </c>
      <c r="E11" s="33">
        <v>4.9635675000000004E-2</v>
      </c>
      <c r="F11" s="33">
        <v>5.8278249999999997E-2</v>
      </c>
      <c r="G11" s="33">
        <v>4.3881099999999999E-2</v>
      </c>
      <c r="H11" s="33">
        <v>4.3063150000000001E-2</v>
      </c>
      <c r="I11" s="33">
        <v>3.0774325000000002E-2</v>
      </c>
      <c r="J11" s="33">
        <v>2.4909875000000001E-2</v>
      </c>
      <c r="K11" s="33">
        <v>2.3185499999999998E-2</v>
      </c>
      <c r="L11" s="33">
        <v>2.1711399999999999E-2</v>
      </c>
      <c r="M11" s="33">
        <v>1.7917574999999998E-2</v>
      </c>
      <c r="N11" s="33">
        <v>1.7052850000000001E-2</v>
      </c>
      <c r="O11" s="33">
        <v>1.8403000000000003E-2</v>
      </c>
      <c r="P11" s="33">
        <v>1.8160675000000001E-2</v>
      </c>
      <c r="Q11" s="33">
        <v>1.7844100000000002E-2</v>
      </c>
      <c r="R11" s="33">
        <v>2.0961125000000001E-2</v>
      </c>
      <c r="S11" s="33">
        <v>1.8823574999999999E-2</v>
      </c>
      <c r="T11" s="33">
        <v>2.9378749999999999E-2</v>
      </c>
      <c r="U11" s="33">
        <v>2.4923174999999999E-2</v>
      </c>
      <c r="V11" s="33">
        <v>1.7700850000000001E-2</v>
      </c>
      <c r="W11" s="33">
        <v>1.9519700000000001E-2</v>
      </c>
      <c r="X11" s="33">
        <v>2.1698824999999998E-2</v>
      </c>
      <c r="Y11" s="33">
        <v>1.88744E-2</v>
      </c>
      <c r="Z11" s="33">
        <v>1.7446675000000002E-2</v>
      </c>
      <c r="AA11" s="33">
        <v>2.2148874999999998E-2</v>
      </c>
      <c r="AB11" s="33">
        <v>2.52327E-2</v>
      </c>
      <c r="AC11" s="33">
        <v>2.1274049999999999E-2</v>
      </c>
      <c r="AD11" s="33">
        <v>2.4260875000000001E-2</v>
      </c>
      <c r="AE11" s="33">
        <v>2.2296149999999997E-2</v>
      </c>
      <c r="AF11" s="33">
        <v>1.8892125000000003E-2</v>
      </c>
      <c r="AG11" s="33">
        <v>1.9900025000000002E-2</v>
      </c>
      <c r="AH11" s="33">
        <v>2.0435000000000002E-2</v>
      </c>
      <c r="AI11" s="33">
        <v>1.9237375000000001E-2</v>
      </c>
      <c r="AJ11" s="33">
        <v>1.7843749999999999E-2</v>
      </c>
      <c r="AK11" s="33">
        <v>1.5058225E-2</v>
      </c>
      <c r="AL11" s="33">
        <v>1.4010075E-2</v>
      </c>
      <c r="AM11" s="33">
        <v>1.4244749999999999E-2</v>
      </c>
      <c r="AN11" s="33">
        <v>1.8373549999999999E-2</v>
      </c>
    </row>
    <row r="12" spans="1:40">
      <c r="B12" t="s">
        <v>6</v>
      </c>
      <c r="C12" s="33">
        <v>6.6484749999999995E-2</v>
      </c>
      <c r="D12" s="33">
        <v>6.0385325000000004E-2</v>
      </c>
      <c r="E12" s="33">
        <v>5.5846450000000006E-2</v>
      </c>
      <c r="F12" s="33">
        <v>5.1718525000000001E-2</v>
      </c>
      <c r="G12" s="33">
        <v>4.2335424999999996E-2</v>
      </c>
      <c r="H12" s="33">
        <v>3.5122250000000001E-2</v>
      </c>
      <c r="I12" s="33">
        <v>2.7987275000000006E-2</v>
      </c>
      <c r="J12" s="33">
        <v>3.3049524999999996E-2</v>
      </c>
      <c r="K12" s="33">
        <v>3.0341949999999999E-2</v>
      </c>
      <c r="L12" s="33">
        <v>1.9173425000000001E-2</v>
      </c>
      <c r="M12" s="33">
        <v>1.388615E-2</v>
      </c>
      <c r="N12" s="33">
        <v>1.6250250000000001E-2</v>
      </c>
      <c r="O12" s="33">
        <v>1.08567E-2</v>
      </c>
      <c r="P12" s="33">
        <v>4.8317000000000004E-3</v>
      </c>
      <c r="Q12" s="33">
        <v>7.5302750000000003E-3</v>
      </c>
      <c r="R12" s="33">
        <v>9.3396E-3</v>
      </c>
      <c r="S12" s="33">
        <v>8.0713500000000014E-3</v>
      </c>
      <c r="T12" s="33">
        <v>1.3583825000000001E-2</v>
      </c>
      <c r="U12" s="33">
        <v>1.3625999999999999E-2</v>
      </c>
      <c r="V12" s="33">
        <v>5.5247500000000001E-3</v>
      </c>
      <c r="W12" s="33">
        <v>7.75145E-3</v>
      </c>
      <c r="X12" s="33">
        <v>1.3226799999999999E-2</v>
      </c>
      <c r="Y12" s="33">
        <v>1.2490000000000001E-2</v>
      </c>
      <c r="Z12" s="33">
        <v>8.7073499999999991E-3</v>
      </c>
      <c r="AA12" s="33">
        <v>8.3445749999999999E-3</v>
      </c>
      <c r="AB12" s="33">
        <v>7.3791999999999998E-3</v>
      </c>
      <c r="AC12" s="33">
        <v>6.6043000000000004E-3</v>
      </c>
      <c r="AD12" s="33">
        <v>6.3295249999999999E-3</v>
      </c>
      <c r="AE12" s="33">
        <v>2.5113624999999997E-2</v>
      </c>
      <c r="AF12" s="33">
        <v>1.8029899999999998E-2</v>
      </c>
      <c r="AG12" s="33">
        <v>1.9269774999999999E-2</v>
      </c>
      <c r="AH12" s="33">
        <v>2.52883E-2</v>
      </c>
      <c r="AI12" s="33">
        <v>1.838915E-2</v>
      </c>
      <c r="AJ12" s="33">
        <v>1.2029575000000001E-2</v>
      </c>
      <c r="AK12" s="33">
        <v>1.2792399999999999E-2</v>
      </c>
      <c r="AL12" s="33">
        <v>1.5461175000000001E-2</v>
      </c>
      <c r="AM12" s="33">
        <v>1.460465E-2</v>
      </c>
      <c r="AN12" s="33">
        <v>1.7955024999999999E-2</v>
      </c>
    </row>
    <row r="13" spans="1:40">
      <c r="B13" t="s">
        <v>7</v>
      </c>
      <c r="C13" s="33">
        <v>5.3334550000000001E-2</v>
      </c>
      <c r="D13" s="33">
        <v>3.6482125000000004E-2</v>
      </c>
      <c r="E13" s="33">
        <v>3.8485749999999999E-2</v>
      </c>
      <c r="F13" s="33">
        <v>4.0311099999999996E-2</v>
      </c>
      <c r="G13" s="33">
        <v>3.3755174999999998E-2</v>
      </c>
      <c r="H13" s="33">
        <v>3.0289225000000003E-2</v>
      </c>
      <c r="I13" s="33">
        <v>3.1935900000000003E-2</v>
      </c>
      <c r="J13" s="33">
        <v>2.9959674999999998E-2</v>
      </c>
      <c r="K13" s="33">
        <v>2.7195375000000001E-2</v>
      </c>
      <c r="L13" s="33">
        <v>2.5042800000000004E-2</v>
      </c>
      <c r="M13" s="33">
        <v>2.3673025E-2</v>
      </c>
      <c r="N13" s="33">
        <v>2.0392575E-2</v>
      </c>
      <c r="O13" s="33">
        <v>1.8307549999999999E-2</v>
      </c>
      <c r="P13" s="33">
        <v>2.1583049999999999E-2</v>
      </c>
      <c r="Q13" s="33">
        <v>2.0810875E-2</v>
      </c>
      <c r="R13" s="33">
        <v>2.3552475E-2</v>
      </c>
      <c r="S13" s="33">
        <v>2.4382899999999999E-2</v>
      </c>
      <c r="T13" s="33">
        <v>2.2781675000000001E-2</v>
      </c>
      <c r="U13" s="33">
        <v>2.44289E-2</v>
      </c>
      <c r="V13" s="33">
        <v>2.1274350000000001E-2</v>
      </c>
      <c r="W13" s="33">
        <v>2.6370000000000001E-2</v>
      </c>
      <c r="X13" s="33">
        <v>2.1575249999999997E-2</v>
      </c>
      <c r="Y13" s="33">
        <v>2.2985799999999997E-2</v>
      </c>
      <c r="Z13" s="33">
        <v>2.3613800000000001E-2</v>
      </c>
      <c r="AA13" s="33">
        <v>2.6213274999999998E-2</v>
      </c>
      <c r="AB13" s="33">
        <v>2.4750775000000003E-2</v>
      </c>
      <c r="AC13" s="33">
        <v>2.3782400000000002E-2</v>
      </c>
      <c r="AD13" s="33">
        <v>2.2454175E-2</v>
      </c>
      <c r="AE13" s="33">
        <v>2.7606175E-2</v>
      </c>
      <c r="AF13" s="33">
        <v>2.6041175E-2</v>
      </c>
      <c r="AG13" s="33">
        <v>3.0813799999999999E-2</v>
      </c>
      <c r="AH13" s="33">
        <v>2.7481425000000004E-2</v>
      </c>
      <c r="AI13" s="33">
        <v>2.71758E-2</v>
      </c>
      <c r="AJ13" s="33">
        <v>3.00688E-2</v>
      </c>
      <c r="AK13" s="33">
        <v>2.8285475000000001E-2</v>
      </c>
      <c r="AL13" s="33">
        <v>2.5768224999999999E-2</v>
      </c>
      <c r="AM13" s="33">
        <v>2.6526149999999998E-2</v>
      </c>
      <c r="AN13" s="33">
        <v>2.95278E-2</v>
      </c>
    </row>
    <row r="14" spans="1:40">
      <c r="B14" t="s">
        <v>8</v>
      </c>
      <c r="C14" s="33">
        <v>4.2028375E-2</v>
      </c>
      <c r="D14" s="33">
        <v>3.6664925000000001E-2</v>
      </c>
      <c r="E14" s="33">
        <v>3.7696450000000006E-2</v>
      </c>
      <c r="F14" s="33">
        <v>3.4969899999999998E-2</v>
      </c>
      <c r="G14" s="33">
        <v>2.8055099999999999E-2</v>
      </c>
      <c r="H14" s="33">
        <v>3.0978399999999996E-2</v>
      </c>
      <c r="I14" s="33">
        <v>2.8953550000000002E-2</v>
      </c>
      <c r="J14" s="33">
        <v>2.9169475E-2</v>
      </c>
      <c r="K14" s="33">
        <v>2.1837574999999998E-2</v>
      </c>
      <c r="L14" s="33">
        <v>1.8943475000000001E-2</v>
      </c>
      <c r="M14" s="33">
        <v>2.3037549999999997E-2</v>
      </c>
      <c r="N14" s="33">
        <v>3.316475E-2</v>
      </c>
      <c r="O14" s="33">
        <v>2.7357175000000001E-2</v>
      </c>
      <c r="P14" s="33">
        <v>2.715805E-2</v>
      </c>
      <c r="Q14" s="33">
        <v>2.7431299999999999E-2</v>
      </c>
      <c r="R14" s="33">
        <v>2.88314E-2</v>
      </c>
      <c r="S14" s="33">
        <v>2.9027949999999997E-2</v>
      </c>
      <c r="T14" s="33">
        <v>2.6410549999999998E-2</v>
      </c>
      <c r="U14" s="33">
        <v>2.8861075E-2</v>
      </c>
      <c r="V14" s="33">
        <v>3.0245075000000003E-2</v>
      </c>
      <c r="W14" s="33">
        <v>3.3381849999999998E-2</v>
      </c>
      <c r="X14" s="33">
        <v>3.6426399999999998E-2</v>
      </c>
      <c r="Y14" s="33">
        <v>3.6268274999999996E-2</v>
      </c>
      <c r="Z14" s="33">
        <v>3.7981874999999998E-2</v>
      </c>
      <c r="AA14" s="33">
        <v>3.9788925000000003E-2</v>
      </c>
      <c r="AB14" s="33">
        <v>3.2885125000000001E-2</v>
      </c>
      <c r="AC14" s="33">
        <v>3.5507249999999997E-2</v>
      </c>
      <c r="AD14" s="33">
        <v>3.248815E-2</v>
      </c>
      <c r="AE14" s="33">
        <v>2.8256924999999999E-2</v>
      </c>
      <c r="AF14" s="33">
        <v>2.7648025E-2</v>
      </c>
      <c r="AG14" s="33">
        <v>2.9114049999999999E-2</v>
      </c>
      <c r="AH14" s="33">
        <v>2.5879375E-2</v>
      </c>
      <c r="AI14" s="33">
        <v>2.2777100000000002E-2</v>
      </c>
      <c r="AJ14" s="33">
        <v>2.2520800000000001E-2</v>
      </c>
      <c r="AK14" s="33">
        <v>1.9074999999999998E-2</v>
      </c>
      <c r="AL14" s="33">
        <v>2.0288350000000004E-2</v>
      </c>
      <c r="AM14" s="33">
        <v>1.9830825E-2</v>
      </c>
      <c r="AN14" s="33">
        <v>1.9135775000000001E-2</v>
      </c>
    </row>
    <row r="15" spans="1:40">
      <c r="B15" t="s">
        <v>9</v>
      </c>
      <c r="C15" s="33">
        <v>2.2674350000000003E-2</v>
      </c>
      <c r="D15" s="33">
        <v>1.9728450000000002E-2</v>
      </c>
      <c r="E15" s="33">
        <v>1.3431175E-2</v>
      </c>
      <c r="F15" s="33">
        <v>1.239435E-2</v>
      </c>
      <c r="G15" s="33">
        <v>1.220395E-2</v>
      </c>
      <c r="H15" s="33">
        <v>1.0820750000000001E-2</v>
      </c>
      <c r="I15" s="33">
        <v>1.0801825000000001E-2</v>
      </c>
      <c r="J15" s="33">
        <v>1.2447099999999999E-2</v>
      </c>
      <c r="K15" s="33">
        <v>1.0712550000000001E-2</v>
      </c>
      <c r="L15" s="33">
        <v>9.5710750000000001E-3</v>
      </c>
      <c r="M15" s="33">
        <v>1.1113525000000001E-2</v>
      </c>
      <c r="N15" s="33">
        <v>1.0940949999999998E-2</v>
      </c>
      <c r="O15" s="33">
        <v>1.071335E-2</v>
      </c>
      <c r="P15" s="33">
        <v>9.1680249999999998E-3</v>
      </c>
      <c r="Q15" s="33">
        <v>9.5637499999999993E-3</v>
      </c>
      <c r="R15" s="33">
        <v>1.0487600000000001E-2</v>
      </c>
      <c r="S15" s="33">
        <v>1.119565E-2</v>
      </c>
      <c r="T15" s="33">
        <v>1.1837675000000001E-2</v>
      </c>
      <c r="U15" s="33">
        <v>1.415465E-2</v>
      </c>
      <c r="V15" s="33">
        <v>1.6395825000000003E-2</v>
      </c>
      <c r="W15" s="33">
        <v>1.3886575E-2</v>
      </c>
      <c r="X15" s="33">
        <v>1.6920675E-2</v>
      </c>
      <c r="Y15" s="33">
        <v>2.0195724999999998E-2</v>
      </c>
      <c r="Z15" s="33">
        <v>2.0362625000000002E-2</v>
      </c>
      <c r="AA15" s="33">
        <v>1.9583075000000002E-2</v>
      </c>
      <c r="AB15" s="33">
        <v>1.7062400000000002E-2</v>
      </c>
      <c r="AC15" s="33">
        <v>1.7579925E-2</v>
      </c>
      <c r="AD15" s="33">
        <v>2.0833674999999999E-2</v>
      </c>
      <c r="AE15" s="33">
        <v>2.8919124999999997E-2</v>
      </c>
      <c r="AF15" s="33">
        <v>2.5681349999999999E-2</v>
      </c>
      <c r="AG15" s="33">
        <v>2.5090050000000003E-2</v>
      </c>
      <c r="AH15" s="33">
        <v>2.0082650000000001E-2</v>
      </c>
      <c r="AI15" s="33">
        <v>1.9054725000000002E-2</v>
      </c>
      <c r="AJ15" s="33">
        <v>1.8698824999999999E-2</v>
      </c>
      <c r="AK15" s="33">
        <v>1.9302275000000001E-2</v>
      </c>
      <c r="AL15" s="33">
        <v>1.9271675000000002E-2</v>
      </c>
      <c r="AM15" s="33">
        <v>2.1273550000000002E-2</v>
      </c>
      <c r="AN15" s="33">
        <v>1.989055E-2</v>
      </c>
    </row>
    <row r="16" spans="1:40">
      <c r="B16" t="s">
        <v>10</v>
      </c>
      <c r="C16" s="33">
        <v>2.9837849999999999E-2</v>
      </c>
      <c r="D16" s="33">
        <v>2.7309999999999997E-2</v>
      </c>
      <c r="E16" s="33">
        <v>2.84487E-2</v>
      </c>
      <c r="F16" s="33">
        <v>3.1355475000000001E-2</v>
      </c>
      <c r="G16" s="33">
        <v>2.9059149999999999E-2</v>
      </c>
      <c r="H16" s="33">
        <v>2.9387025000000001E-2</v>
      </c>
      <c r="I16" s="33">
        <v>2.68954E-2</v>
      </c>
      <c r="J16" s="33">
        <v>2.303355E-2</v>
      </c>
      <c r="K16" s="33">
        <v>2.2017225000000001E-2</v>
      </c>
      <c r="L16" s="33">
        <v>1.6514775000000002E-2</v>
      </c>
      <c r="M16" s="33">
        <v>1.7959975E-2</v>
      </c>
      <c r="N16" s="33">
        <v>1.9795375E-2</v>
      </c>
      <c r="O16" s="33">
        <v>1.9771700000000003E-2</v>
      </c>
      <c r="P16" s="33">
        <v>1.8176925E-2</v>
      </c>
      <c r="Q16" s="33">
        <v>1.4669350000000001E-2</v>
      </c>
      <c r="R16" s="33">
        <v>1.9247625000000001E-2</v>
      </c>
      <c r="S16" s="33">
        <v>1.9160299999999998E-2</v>
      </c>
      <c r="T16" s="33">
        <v>2.1740449999999998E-2</v>
      </c>
      <c r="U16" s="33">
        <v>1.9432075E-2</v>
      </c>
      <c r="V16" s="33">
        <v>2.1327374999999999E-2</v>
      </c>
      <c r="W16" s="33">
        <v>2.0229225E-2</v>
      </c>
      <c r="X16" s="33">
        <v>1.99778E-2</v>
      </c>
      <c r="Y16" s="33">
        <v>2.585235E-2</v>
      </c>
      <c r="Z16" s="33">
        <v>2.8329975E-2</v>
      </c>
      <c r="AA16" s="33">
        <v>2.7633524999999999E-2</v>
      </c>
      <c r="AB16" s="33">
        <v>2.5029000000000003E-2</v>
      </c>
      <c r="AC16" s="33">
        <v>2.582305E-2</v>
      </c>
      <c r="AD16" s="33">
        <v>2.9597150000000003E-2</v>
      </c>
      <c r="AE16" s="33">
        <v>2.8758624999999999E-2</v>
      </c>
      <c r="AF16" s="33">
        <v>2.7826699999999999E-2</v>
      </c>
      <c r="AG16" s="33">
        <v>2.7655300000000001E-2</v>
      </c>
      <c r="AH16" s="33">
        <v>3.0178249999999997E-2</v>
      </c>
      <c r="AI16" s="33">
        <v>2.6221225000000001E-2</v>
      </c>
      <c r="AJ16" s="33">
        <v>2.9756049999999999E-2</v>
      </c>
      <c r="AK16" s="33">
        <v>2.5839900000000002E-2</v>
      </c>
      <c r="AL16" s="33">
        <v>2.4538850000000001E-2</v>
      </c>
      <c r="AM16" s="33">
        <v>2.3406325000000002E-2</v>
      </c>
      <c r="AN16" s="33">
        <v>2.41561E-2</v>
      </c>
    </row>
    <row r="17" spans="2:40">
      <c r="B17" t="s">
        <v>11</v>
      </c>
      <c r="C17" s="33">
        <v>3.5604774999999998E-2</v>
      </c>
      <c r="D17" s="33">
        <v>2.7511525000000002E-2</v>
      </c>
      <c r="E17" s="33">
        <v>3.44239E-2</v>
      </c>
      <c r="F17" s="33">
        <v>3.3659625000000006E-2</v>
      </c>
      <c r="G17" s="33">
        <v>2.8260850000000004E-2</v>
      </c>
      <c r="H17" s="33">
        <v>4.3053124999999998E-2</v>
      </c>
      <c r="I17" s="33">
        <v>4.3013574999999998E-2</v>
      </c>
      <c r="J17" s="33">
        <v>2.3560850000000001E-2</v>
      </c>
      <c r="K17" s="33">
        <v>2.2919500000000002E-2</v>
      </c>
      <c r="L17" s="33">
        <v>2.4625000000000001E-2</v>
      </c>
      <c r="M17" s="33">
        <v>3.0873325E-2</v>
      </c>
      <c r="N17" s="33">
        <v>2.9745624999999998E-2</v>
      </c>
      <c r="O17" s="33">
        <v>2.316325E-2</v>
      </c>
      <c r="P17" s="33">
        <v>1.8116899999999998E-2</v>
      </c>
      <c r="Q17" s="33">
        <v>1.4190025E-2</v>
      </c>
      <c r="R17" s="33">
        <v>1.4323725000000001E-2</v>
      </c>
      <c r="S17" s="33">
        <v>1.244055E-2</v>
      </c>
      <c r="T17" s="33">
        <v>1.3826349999999999E-2</v>
      </c>
      <c r="U17" s="33">
        <v>1.7036625E-2</v>
      </c>
      <c r="V17" s="33">
        <v>1.8695475E-2</v>
      </c>
      <c r="W17" s="33">
        <v>1.7445925000000001E-2</v>
      </c>
      <c r="X17" s="33">
        <v>1.8093425E-2</v>
      </c>
      <c r="Y17" s="33">
        <v>1.6754025000000002E-2</v>
      </c>
      <c r="Z17" s="33">
        <v>2.4728324999999999E-2</v>
      </c>
      <c r="AA17" s="33">
        <v>2.1599825000000003E-2</v>
      </c>
      <c r="AB17" s="33">
        <v>2.0250049999999999E-2</v>
      </c>
      <c r="AC17" s="33">
        <v>2.0326725E-2</v>
      </c>
      <c r="AD17" s="33">
        <v>1.8182025000000001E-2</v>
      </c>
      <c r="AE17" s="33">
        <v>2.5078500000000004E-2</v>
      </c>
      <c r="AF17" s="33">
        <v>2.4764000000000001E-2</v>
      </c>
      <c r="AG17" s="33">
        <v>2.2150650000000001E-2</v>
      </c>
      <c r="AH17" s="33">
        <v>2.135335E-2</v>
      </c>
      <c r="AI17" s="33">
        <v>2.1727174999999998E-2</v>
      </c>
      <c r="AJ17" s="33">
        <v>1.6526124999999999E-2</v>
      </c>
      <c r="AK17" s="33">
        <v>1.6688850000000002E-2</v>
      </c>
      <c r="AL17" s="33">
        <v>1.5985974999999999E-2</v>
      </c>
      <c r="AM17" s="33">
        <v>1.6177349999999997E-2</v>
      </c>
      <c r="AN17" s="33">
        <v>2.0057425000000004E-2</v>
      </c>
    </row>
    <row r="18" spans="2:40">
      <c r="B18" t="s">
        <v>12</v>
      </c>
      <c r="C18" s="33">
        <v>2.454955E-2</v>
      </c>
      <c r="D18" s="33">
        <v>2.5648600000000001E-2</v>
      </c>
      <c r="E18" s="33">
        <v>2.9269125E-2</v>
      </c>
      <c r="F18" s="33">
        <v>3.0311899999999996E-2</v>
      </c>
      <c r="G18" s="33">
        <v>2.3942524999999999E-2</v>
      </c>
      <c r="H18" s="33">
        <v>2.4714E-2</v>
      </c>
      <c r="I18" s="33">
        <v>2.9791325E-2</v>
      </c>
      <c r="J18" s="33">
        <v>2.8828375E-2</v>
      </c>
      <c r="K18" s="33">
        <v>3.0299899999999998E-2</v>
      </c>
      <c r="L18" s="33">
        <v>2.6175250000000001E-2</v>
      </c>
      <c r="M18" s="33">
        <v>2.897595E-2</v>
      </c>
      <c r="N18" s="33">
        <v>4.5011800000000005E-2</v>
      </c>
      <c r="O18" s="33">
        <v>4.2851624999999997E-2</v>
      </c>
      <c r="P18" s="33">
        <v>3.0537175E-2</v>
      </c>
      <c r="Q18" s="33">
        <v>2.4528475000000001E-2</v>
      </c>
      <c r="R18" s="33">
        <v>2.0461324999999999E-2</v>
      </c>
      <c r="S18" s="33">
        <v>1.7307925000000002E-2</v>
      </c>
      <c r="T18" s="33">
        <v>1.7045724999999998E-2</v>
      </c>
      <c r="U18" s="33">
        <v>1.8209574999999999E-2</v>
      </c>
      <c r="V18" s="33">
        <v>1.6004850000000001E-2</v>
      </c>
      <c r="W18" s="33">
        <v>2.0889075E-2</v>
      </c>
      <c r="X18" s="33">
        <v>1.7264175E-2</v>
      </c>
      <c r="Y18" s="33">
        <v>1.5154550000000001E-2</v>
      </c>
      <c r="Z18" s="33">
        <v>1.9969924999999999E-2</v>
      </c>
      <c r="AA18" s="33">
        <v>2.4989150000000002E-2</v>
      </c>
      <c r="AB18" s="33">
        <v>1.9097049999999997E-2</v>
      </c>
      <c r="AC18" s="33">
        <v>1.8240050000000001E-2</v>
      </c>
      <c r="AD18" s="33">
        <v>2.0837374999999998E-2</v>
      </c>
      <c r="AE18" s="33">
        <v>2.2054400000000002E-2</v>
      </c>
      <c r="AF18" s="33">
        <v>2.3890474999999998E-2</v>
      </c>
      <c r="AG18" s="33">
        <v>2.4335175000000001E-2</v>
      </c>
      <c r="AH18" s="33">
        <v>2.8030949999999999E-2</v>
      </c>
      <c r="AI18" s="33">
        <v>2.2277625000000002E-2</v>
      </c>
      <c r="AJ18" s="33">
        <v>2.0112500000000002E-2</v>
      </c>
      <c r="AK18" s="33">
        <v>2.1760324999999997E-2</v>
      </c>
      <c r="AL18" s="33">
        <v>2.1758375E-2</v>
      </c>
      <c r="AM18" s="33">
        <v>2.2653899999999998E-2</v>
      </c>
      <c r="AN18" s="33">
        <v>2.4173525000000001E-2</v>
      </c>
    </row>
    <row r="19" spans="2:40">
      <c r="B19" t="s">
        <v>13</v>
      </c>
      <c r="C19" s="33">
        <v>1.9512874999999999E-2</v>
      </c>
      <c r="D19" s="33">
        <v>1.18522E-2</v>
      </c>
      <c r="E19" s="33">
        <v>1.1745350000000002E-2</v>
      </c>
      <c r="F19" s="33">
        <v>1.3477625E-2</v>
      </c>
      <c r="G19" s="33">
        <v>1.4921674999999999E-2</v>
      </c>
      <c r="H19" s="33">
        <v>1.221245E-2</v>
      </c>
      <c r="I19" s="33">
        <v>1.0026400000000001E-2</v>
      </c>
      <c r="J19" s="33">
        <v>7.1964249999999994E-3</v>
      </c>
      <c r="K19" s="33">
        <v>3.9886000000000001E-3</v>
      </c>
      <c r="L19" s="33">
        <v>3.7582250000000005E-3</v>
      </c>
      <c r="M19" s="33">
        <v>3.5461499999999996E-3</v>
      </c>
      <c r="N19" s="33">
        <v>5.4335500000000005E-3</v>
      </c>
      <c r="O19" s="33">
        <v>5.9785750000000007E-3</v>
      </c>
      <c r="P19" s="33">
        <v>4.8571999999999999E-3</v>
      </c>
      <c r="Q19" s="33">
        <v>2.8651249999999996E-3</v>
      </c>
      <c r="R19" s="33">
        <v>5.3298500000000006E-3</v>
      </c>
      <c r="S19" s="33">
        <v>4.8051250000000004E-3</v>
      </c>
      <c r="T19" s="33">
        <v>4.6466250000000006E-3</v>
      </c>
      <c r="U19" s="33">
        <v>5.2674999999999996E-3</v>
      </c>
      <c r="V19" s="33">
        <v>5.2197500000000004E-3</v>
      </c>
      <c r="W19" s="33">
        <v>5.3856249999999998E-3</v>
      </c>
      <c r="X19" s="33">
        <v>6.1346249999999995E-3</v>
      </c>
      <c r="Y19" s="33">
        <v>8.2335499999999992E-3</v>
      </c>
      <c r="Z19" s="33">
        <v>1.1697525E-2</v>
      </c>
      <c r="AA19" s="33">
        <v>8.4095249999999993E-3</v>
      </c>
      <c r="AB19" s="33">
        <v>6.3601500000000002E-3</v>
      </c>
      <c r="AC19" s="33">
        <v>9.8061249999999989E-3</v>
      </c>
      <c r="AD19" s="33">
        <v>1.3254350000000002E-2</v>
      </c>
      <c r="AE19" s="33">
        <v>2.54039E-2</v>
      </c>
      <c r="AF19" s="33">
        <v>2.3653975000000001E-2</v>
      </c>
      <c r="AG19" s="33">
        <v>2.8548874999999998E-2</v>
      </c>
      <c r="AH19" s="33">
        <v>3.1585475000000002E-2</v>
      </c>
      <c r="AI19" s="33">
        <v>2.8249375E-2</v>
      </c>
      <c r="AJ19" s="33">
        <v>2.30192E-2</v>
      </c>
      <c r="AK19" s="33">
        <v>2.1040300000000001E-2</v>
      </c>
      <c r="AL19" s="33">
        <v>1.9535799999999999E-2</v>
      </c>
      <c r="AM19" s="33">
        <v>2.4880424999999998E-2</v>
      </c>
      <c r="AN19" s="33">
        <v>2.4329050000000001E-2</v>
      </c>
    </row>
    <row r="20" spans="2:40">
      <c r="B20" t="s">
        <v>14</v>
      </c>
      <c r="C20" s="33">
        <v>8.7670750000000006E-2</v>
      </c>
      <c r="D20" s="33">
        <v>7.9120875000000007E-2</v>
      </c>
      <c r="E20" s="33">
        <v>6.1030550000000003E-2</v>
      </c>
      <c r="F20" s="33">
        <v>4.4801375000000004E-2</v>
      </c>
      <c r="G20" s="33">
        <v>3.5471225000000002E-2</v>
      </c>
      <c r="H20" s="33">
        <v>3.3350224999999997E-2</v>
      </c>
      <c r="I20" s="33">
        <v>3.1745549999999997E-2</v>
      </c>
      <c r="J20" s="33">
        <v>2.4150874999999999E-2</v>
      </c>
      <c r="K20" s="33">
        <v>3.0172825E-2</v>
      </c>
      <c r="L20" s="33">
        <v>2.3577525000000002E-2</v>
      </c>
      <c r="M20" s="33">
        <v>1.7028775000000003E-2</v>
      </c>
      <c r="N20" s="33">
        <v>2.7334149999999998E-2</v>
      </c>
      <c r="O20" s="33">
        <v>2.2032874999999997E-2</v>
      </c>
      <c r="P20" s="33">
        <v>2.3163000000000003E-2</v>
      </c>
      <c r="Q20" s="33">
        <v>1.4529375000000001E-2</v>
      </c>
      <c r="R20" s="33">
        <v>2.0628750000000001E-2</v>
      </c>
      <c r="S20" s="33">
        <v>2.0774975000000001E-2</v>
      </c>
      <c r="T20" s="33">
        <v>1.9933225000000002E-2</v>
      </c>
      <c r="U20" s="33">
        <v>1.2686524999999999E-2</v>
      </c>
      <c r="V20" s="33">
        <v>1.2478999999999999E-2</v>
      </c>
      <c r="W20" s="33">
        <v>1.4754499999999999E-2</v>
      </c>
      <c r="X20" s="33">
        <v>1.9282300000000002E-2</v>
      </c>
      <c r="Y20" s="33">
        <v>1.8633150000000001E-2</v>
      </c>
      <c r="Z20" s="33">
        <v>1.6983224999999998E-2</v>
      </c>
      <c r="AA20" s="33">
        <v>2.2466299999999998E-2</v>
      </c>
      <c r="AB20" s="33">
        <v>2.1075375E-2</v>
      </c>
      <c r="AC20" s="33">
        <v>2.1114274999999998E-2</v>
      </c>
      <c r="AD20" s="33">
        <v>1.9059824999999999E-2</v>
      </c>
      <c r="AE20" s="33">
        <v>2.4902550000000002E-2</v>
      </c>
      <c r="AF20" s="33">
        <v>2.8672474999999999E-2</v>
      </c>
      <c r="AG20" s="33">
        <v>2.7308425000000001E-2</v>
      </c>
      <c r="AH20" s="33">
        <v>1.8645750000000003E-2</v>
      </c>
      <c r="AI20" s="33">
        <v>1.8326849999999999E-2</v>
      </c>
      <c r="AJ20" s="33">
        <v>1.83386E-2</v>
      </c>
      <c r="AK20" s="33">
        <v>1.9333349999999999E-2</v>
      </c>
      <c r="AL20" s="33">
        <v>2.0077900000000003E-2</v>
      </c>
      <c r="AM20" s="33">
        <v>2.2653899999999998E-2</v>
      </c>
      <c r="AN20" s="33">
        <v>2.5261775E-2</v>
      </c>
    </row>
    <row r="21" spans="2:40">
      <c r="B21" t="s">
        <v>15</v>
      </c>
      <c r="C21" s="33">
        <v>4.6828599999999998E-2</v>
      </c>
      <c r="D21" s="33">
        <v>4.7912000000000003E-2</v>
      </c>
      <c r="E21" s="33">
        <v>4.8870024999999997E-2</v>
      </c>
      <c r="F21" s="33">
        <v>4.6427049999999997E-2</v>
      </c>
      <c r="G21" s="33">
        <v>3.7205000000000002E-2</v>
      </c>
      <c r="H21" s="33">
        <v>2.7305050000000001E-2</v>
      </c>
      <c r="I21" s="33">
        <v>2.4212974999999998E-2</v>
      </c>
      <c r="J21" s="33">
        <v>2.00813E-2</v>
      </c>
      <c r="K21" s="33">
        <v>1.8351649999999997E-2</v>
      </c>
      <c r="L21" s="33">
        <v>1.5775075E-2</v>
      </c>
      <c r="M21" s="33">
        <v>2.2215725000000002E-2</v>
      </c>
      <c r="N21" s="33">
        <v>1.8972099999999999E-2</v>
      </c>
      <c r="O21" s="33">
        <v>1.8906175000000001E-2</v>
      </c>
      <c r="P21" s="33">
        <v>1.6878500000000001E-2</v>
      </c>
      <c r="Q21" s="33">
        <v>1.6957875000000001E-2</v>
      </c>
      <c r="R21" s="33">
        <v>2.3862400000000002E-2</v>
      </c>
      <c r="S21" s="33">
        <v>2.1773649999999999E-2</v>
      </c>
      <c r="T21" s="33">
        <v>1.2503725E-2</v>
      </c>
      <c r="U21" s="33">
        <v>1.7286900000000001E-2</v>
      </c>
      <c r="V21" s="33">
        <v>1.286875E-2</v>
      </c>
      <c r="W21" s="33">
        <v>1.2003099999999999E-2</v>
      </c>
      <c r="X21" s="33">
        <v>1.2791225E-2</v>
      </c>
      <c r="Y21" s="33">
        <v>1.6895775000000002E-2</v>
      </c>
      <c r="Z21" s="33">
        <v>2.351835E-2</v>
      </c>
      <c r="AA21" s="33">
        <v>2.4948625000000002E-2</v>
      </c>
      <c r="AB21" s="33">
        <v>2.5822825000000001E-2</v>
      </c>
      <c r="AC21" s="33">
        <v>2.7906050000000002E-2</v>
      </c>
      <c r="AD21" s="33">
        <v>2.5792900000000001E-2</v>
      </c>
      <c r="AE21" s="33">
        <v>3.0968374999999999E-2</v>
      </c>
      <c r="AF21" s="33">
        <v>3.2887449999999999E-2</v>
      </c>
      <c r="AG21" s="33">
        <v>3.6780900000000005E-2</v>
      </c>
      <c r="AH21" s="33">
        <v>3.4129550000000002E-2</v>
      </c>
      <c r="AI21" s="33">
        <v>3.3028275000000003E-2</v>
      </c>
      <c r="AJ21" s="33">
        <v>2.7650925E-2</v>
      </c>
      <c r="AK21" s="33">
        <v>3.3050749999999997E-2</v>
      </c>
      <c r="AL21" s="33">
        <v>3.1411675E-2</v>
      </c>
      <c r="AM21" s="33">
        <v>2.7745499999999999E-2</v>
      </c>
      <c r="AN21" s="33">
        <v>2.2706525000000002E-2</v>
      </c>
    </row>
    <row r="22" spans="2:40">
      <c r="B22" t="s">
        <v>16</v>
      </c>
      <c r="C22" s="33">
        <v>2.4449175E-2</v>
      </c>
      <c r="D22" s="33">
        <v>2.4231599999999999E-2</v>
      </c>
      <c r="E22" s="33">
        <v>1.9408675E-2</v>
      </c>
      <c r="F22" s="33">
        <v>1.9729099999999999E-2</v>
      </c>
      <c r="G22" s="33">
        <v>1.5191749999999999E-2</v>
      </c>
      <c r="H22" s="33">
        <v>1.5630724999999998E-2</v>
      </c>
      <c r="I22" s="33">
        <v>1.6039999999999999E-2</v>
      </c>
      <c r="J22" s="33">
        <v>1.0453924999999999E-2</v>
      </c>
      <c r="K22" s="33">
        <v>1.246885E-2</v>
      </c>
      <c r="L22" s="33">
        <v>1.1480175E-2</v>
      </c>
      <c r="M22" s="33">
        <v>7.3060750000000004E-3</v>
      </c>
      <c r="N22" s="33">
        <v>9.1613249999999997E-3</v>
      </c>
      <c r="O22" s="33">
        <v>8.3207750000000007E-3</v>
      </c>
      <c r="P22" s="33">
        <v>8.6218500000000003E-3</v>
      </c>
      <c r="Q22" s="33">
        <v>6.3347250000000003E-3</v>
      </c>
      <c r="R22" s="33">
        <v>8.6157249999999994E-3</v>
      </c>
      <c r="S22" s="33">
        <v>1.02237E-2</v>
      </c>
      <c r="T22" s="33">
        <v>9.2030749999999998E-3</v>
      </c>
      <c r="U22" s="33">
        <v>1.1129625000000001E-2</v>
      </c>
      <c r="V22" s="33">
        <v>1.1106624999999998E-2</v>
      </c>
      <c r="W22" s="33">
        <v>8.7648999999999991E-3</v>
      </c>
      <c r="X22" s="33">
        <v>7.7838250000000003E-3</v>
      </c>
      <c r="Y22" s="33">
        <v>1.1631799999999999E-2</v>
      </c>
      <c r="Z22" s="33">
        <v>1.3801424999999999E-2</v>
      </c>
      <c r="AA22" s="33">
        <v>1.5156049999999999E-2</v>
      </c>
      <c r="AB22" s="33">
        <v>1.599565E-2</v>
      </c>
      <c r="AC22" s="33">
        <v>1.6043399999999999E-2</v>
      </c>
      <c r="AD22" s="33">
        <v>1.9613850000000002E-2</v>
      </c>
      <c r="AE22" s="33">
        <v>2.0964425000000002E-2</v>
      </c>
      <c r="AF22" s="33">
        <v>2.1334550000000001E-2</v>
      </c>
      <c r="AG22" s="33">
        <v>2.4518175000000003E-2</v>
      </c>
      <c r="AH22" s="33">
        <v>2.1311499999999997E-2</v>
      </c>
      <c r="AI22" s="33">
        <v>2.1892699999999998E-2</v>
      </c>
      <c r="AJ22" s="33">
        <v>1.9327549999999999E-2</v>
      </c>
      <c r="AK22" s="33">
        <v>1.6872100000000001E-2</v>
      </c>
      <c r="AL22" s="33">
        <v>1.8201425E-2</v>
      </c>
      <c r="AM22" s="33">
        <v>1.9951024999999997E-2</v>
      </c>
      <c r="AN22" s="33">
        <v>2.2960825000000001E-2</v>
      </c>
    </row>
    <row r="23" spans="2:40">
      <c r="B23" t="s">
        <v>17</v>
      </c>
      <c r="C23" s="33">
        <v>5.3722699999999998E-2</v>
      </c>
      <c r="D23" s="33">
        <v>7.0815824999999999E-2</v>
      </c>
      <c r="E23" s="33">
        <v>6.9442324999999999E-2</v>
      </c>
      <c r="F23" s="33">
        <v>5.3469549999999998E-2</v>
      </c>
      <c r="G23" s="33">
        <v>3.6589175000000002E-2</v>
      </c>
      <c r="H23" s="33">
        <v>4.0005974999999999E-2</v>
      </c>
      <c r="I23" s="33">
        <v>4.6056649999999998E-2</v>
      </c>
      <c r="J23" s="33">
        <v>2.2215525E-2</v>
      </c>
      <c r="K23" s="33">
        <v>1.1138124999999999E-2</v>
      </c>
      <c r="L23" s="33">
        <v>1.2397974999999999E-2</v>
      </c>
      <c r="M23" s="33">
        <v>1.6373849999999999E-2</v>
      </c>
      <c r="N23" s="33">
        <v>2.7911749999999999E-2</v>
      </c>
      <c r="O23" s="33">
        <v>2.0720700000000002E-2</v>
      </c>
      <c r="P23" s="33">
        <v>1.5289175E-2</v>
      </c>
      <c r="Q23" s="33">
        <v>1.3234525E-2</v>
      </c>
      <c r="R23" s="33">
        <v>5.9517500000000004E-3</v>
      </c>
      <c r="S23" s="33">
        <v>1.1079825E-2</v>
      </c>
      <c r="T23" s="33">
        <v>1.15718E-2</v>
      </c>
      <c r="U23" s="33">
        <v>1.0492625E-2</v>
      </c>
      <c r="V23" s="33">
        <v>1.2918800000000001E-2</v>
      </c>
      <c r="W23" s="33">
        <v>3.8668249999999999E-3</v>
      </c>
      <c r="X23" s="33">
        <v>7.7354999999999993E-3</v>
      </c>
      <c r="Y23" s="33">
        <v>8.2884000000000013E-3</v>
      </c>
      <c r="Z23" s="33">
        <v>9.1610249999999997E-3</v>
      </c>
      <c r="AA23" s="33">
        <v>8.506699999999999E-3</v>
      </c>
      <c r="AB23" s="33">
        <v>9.8694500000000001E-3</v>
      </c>
      <c r="AC23" s="33">
        <v>1.1731675E-2</v>
      </c>
      <c r="AD23" s="33">
        <v>9.3107250000000006E-3</v>
      </c>
      <c r="AE23" s="33">
        <v>2.8514150000000002E-2</v>
      </c>
      <c r="AF23" s="33">
        <v>2.8411599999999999E-2</v>
      </c>
      <c r="AG23" s="33">
        <v>2.9338174999999998E-2</v>
      </c>
      <c r="AH23" s="33">
        <v>2.8566975000000001E-2</v>
      </c>
      <c r="AI23" s="33">
        <v>2.3360800000000001E-2</v>
      </c>
      <c r="AJ23" s="33">
        <v>2.0988224999999999E-2</v>
      </c>
      <c r="AK23" s="33">
        <v>2.1627449999999999E-2</v>
      </c>
      <c r="AL23" s="33">
        <v>2.7653974999999997E-2</v>
      </c>
      <c r="AM23" s="33">
        <v>3.1627275000000003E-2</v>
      </c>
      <c r="AN23" s="33">
        <v>3.42446E-2</v>
      </c>
    </row>
    <row r="24" spans="2:40">
      <c r="B24" t="s">
        <v>47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>
        <v>1.9997299999999999E-2</v>
      </c>
      <c r="O24" s="33">
        <v>1.3288274999999999E-2</v>
      </c>
      <c r="P24" s="33">
        <v>1.5577349999999998E-2</v>
      </c>
      <c r="Q24" s="33">
        <v>9.2312000000000002E-3</v>
      </c>
      <c r="R24" s="33">
        <v>1.8130325000000003E-2</v>
      </c>
      <c r="S24" s="33">
        <v>2.7057550000000003E-2</v>
      </c>
      <c r="T24" s="33">
        <v>1.7122949999999998E-2</v>
      </c>
      <c r="U24" s="33">
        <v>2.7043350000000001E-2</v>
      </c>
      <c r="V24" s="33">
        <v>4.1228624999999998E-2</v>
      </c>
      <c r="W24" s="33">
        <v>3.7594875E-2</v>
      </c>
      <c r="X24" s="33">
        <v>3.8163149999999993E-2</v>
      </c>
      <c r="Y24" s="33">
        <v>2.5622224999999998E-2</v>
      </c>
      <c r="Z24" s="33">
        <v>8.8230500000000007E-3</v>
      </c>
      <c r="AA24" s="33">
        <v>3.1013100000000002E-2</v>
      </c>
      <c r="AB24" s="33">
        <v>3.7014724999999998E-2</v>
      </c>
      <c r="AC24" s="33">
        <v>1.9056200000000002E-2</v>
      </c>
      <c r="AD24" s="33">
        <v>2.4680250000000001E-2</v>
      </c>
      <c r="AE24" s="33">
        <v>2.4832025000000001E-2</v>
      </c>
      <c r="AF24" s="33">
        <v>2.5500075000000004E-2</v>
      </c>
      <c r="AG24" s="33">
        <v>4.6000975E-2</v>
      </c>
      <c r="AH24" s="33">
        <v>3.7328550000000002E-2</v>
      </c>
      <c r="AI24" s="33">
        <v>3.8970099999999994E-2</v>
      </c>
      <c r="AJ24" s="33">
        <v>2.8433299999999998E-2</v>
      </c>
      <c r="AK24" s="33">
        <v>1.8730050000000002E-2</v>
      </c>
      <c r="AL24" s="33">
        <v>3.3422624999999997E-2</v>
      </c>
      <c r="AM24" s="33">
        <v>2.8491425000000001E-2</v>
      </c>
      <c r="AN24" s="33">
        <v>2.4381324999999999E-2</v>
      </c>
    </row>
    <row r="25" spans="2:40">
      <c r="B25" t="s">
        <v>225</v>
      </c>
      <c r="C25" s="33">
        <v>3.4590074999999998E-2</v>
      </c>
      <c r="D25" s="33">
        <v>3.0791699999999998E-2</v>
      </c>
      <c r="E25" s="33">
        <v>2.9049650000000003E-2</v>
      </c>
      <c r="F25" s="33">
        <v>2.8659425000000002E-2</v>
      </c>
      <c r="G25" s="33">
        <v>2.5497975000000003E-2</v>
      </c>
      <c r="H25" s="33">
        <v>2.6017349999999998E-2</v>
      </c>
      <c r="I25" s="33">
        <v>2.5039474999999999E-2</v>
      </c>
      <c r="J25" s="33">
        <v>1.981755E-2</v>
      </c>
      <c r="K25" s="33">
        <v>1.8503024999999999E-2</v>
      </c>
      <c r="L25" s="33">
        <v>1.5776349999999998E-2</v>
      </c>
      <c r="M25" s="33">
        <v>1.6555574999999999E-2</v>
      </c>
      <c r="N25" s="33">
        <v>1.8682850000000001E-2</v>
      </c>
      <c r="O25" s="33">
        <v>1.72234E-2</v>
      </c>
      <c r="P25" s="33">
        <v>1.5633049999999999E-2</v>
      </c>
      <c r="Q25" s="33">
        <v>1.3898975000000001E-2</v>
      </c>
      <c r="R25" s="33">
        <v>1.5376850000000001E-2</v>
      </c>
      <c r="S25" s="33">
        <v>1.5419375000000001E-2</v>
      </c>
      <c r="T25" s="33">
        <v>1.6188824999999997E-2</v>
      </c>
      <c r="U25" s="33">
        <v>1.6339875E-2</v>
      </c>
      <c r="V25" s="33">
        <v>1.6420299999999999E-2</v>
      </c>
      <c r="W25" s="33">
        <v>1.7163925000000003E-2</v>
      </c>
      <c r="X25" s="33">
        <v>1.7129925000000001E-2</v>
      </c>
      <c r="Y25" s="33">
        <v>1.7980074999999998E-2</v>
      </c>
      <c r="Z25" s="33">
        <v>1.913515E-2</v>
      </c>
      <c r="AA25" s="33">
        <v>1.9719049999999998E-2</v>
      </c>
      <c r="AB25" s="33">
        <v>1.8319999999999999E-2</v>
      </c>
      <c r="AC25" s="33">
        <v>1.8690100000000001E-2</v>
      </c>
      <c r="AD25" s="33">
        <v>2.065585E-2</v>
      </c>
      <c r="AE25" s="33">
        <v>2.6013425E-2</v>
      </c>
      <c r="AF25" s="33">
        <v>2.4789175E-2</v>
      </c>
      <c r="AG25" s="33">
        <v>2.5770075000000003E-2</v>
      </c>
      <c r="AH25" s="33">
        <v>2.5074100000000002E-2</v>
      </c>
      <c r="AI25" s="33">
        <v>2.3177749999999997E-2</v>
      </c>
      <c r="AJ25" s="33">
        <v>2.2160249999999999E-2</v>
      </c>
      <c r="AK25" s="33">
        <v>2.0943525000000001E-2</v>
      </c>
      <c r="AL25" s="33">
        <v>2.0059899999999999E-2</v>
      </c>
      <c r="AM25" s="33">
        <v>2.189085E-2</v>
      </c>
      <c r="AN25" s="33">
        <v>2.20834E-2</v>
      </c>
    </row>
    <row r="28" spans="2:40">
      <c r="B28" t="s">
        <v>287</v>
      </c>
    </row>
    <row r="29" spans="2:40">
      <c r="B29" s="34" t="s">
        <v>223</v>
      </c>
    </row>
    <row r="30" spans="2:40">
      <c r="B30" s="34" t="s">
        <v>224</v>
      </c>
    </row>
    <row r="32" spans="2:40">
      <c r="C32" s="9">
        <v>1977</v>
      </c>
      <c r="D32" s="9">
        <v>1978</v>
      </c>
      <c r="E32" s="9">
        <v>1979</v>
      </c>
      <c r="F32" s="9">
        <v>1980</v>
      </c>
      <c r="G32" s="9">
        <v>1981</v>
      </c>
      <c r="H32" s="9">
        <v>1982</v>
      </c>
      <c r="I32" s="9">
        <v>1983</v>
      </c>
      <c r="J32" s="9">
        <v>1984</v>
      </c>
      <c r="K32" s="9">
        <v>1985</v>
      </c>
      <c r="L32" s="9">
        <v>1986</v>
      </c>
      <c r="M32" s="9">
        <v>1987</v>
      </c>
      <c r="N32" s="9">
        <v>1988</v>
      </c>
      <c r="O32" s="9">
        <v>1989</v>
      </c>
      <c r="P32" s="9">
        <v>1990</v>
      </c>
      <c r="Q32" s="9">
        <v>1991</v>
      </c>
      <c r="R32" s="9">
        <v>1992</v>
      </c>
      <c r="S32" s="9">
        <v>1993</v>
      </c>
      <c r="T32" s="9">
        <v>1994</v>
      </c>
      <c r="U32" s="9">
        <v>1995</v>
      </c>
      <c r="V32" s="9">
        <v>1996</v>
      </c>
      <c r="W32" s="9">
        <v>1997</v>
      </c>
      <c r="X32" s="9">
        <v>1998</v>
      </c>
      <c r="Y32" s="9">
        <v>1999</v>
      </c>
      <c r="Z32" s="9">
        <v>2000</v>
      </c>
      <c r="AA32" s="9">
        <v>2001</v>
      </c>
      <c r="AB32" s="9">
        <v>2002</v>
      </c>
      <c r="AC32" s="9">
        <v>2003</v>
      </c>
      <c r="AD32" s="9">
        <v>2004</v>
      </c>
      <c r="AE32" s="9">
        <v>2005</v>
      </c>
      <c r="AF32" s="9">
        <v>2006</v>
      </c>
      <c r="AG32" s="9">
        <v>2007</v>
      </c>
      <c r="AH32" s="9">
        <v>2008</v>
      </c>
      <c r="AI32" s="9">
        <v>2009</v>
      </c>
      <c r="AJ32" s="9">
        <v>2010</v>
      </c>
      <c r="AK32" s="9">
        <v>2011</v>
      </c>
      <c r="AL32" s="9">
        <v>2012</v>
      </c>
      <c r="AM32" s="9">
        <v>2013</v>
      </c>
      <c r="AN32" s="9">
        <v>2014</v>
      </c>
    </row>
    <row r="33" spans="2:40">
      <c r="B33" t="s">
        <v>1</v>
      </c>
      <c r="C33" s="24">
        <v>43.287447499999999</v>
      </c>
      <c r="D33" s="24">
        <v>42.919069999999998</v>
      </c>
      <c r="E33" s="24">
        <v>41.546502499999995</v>
      </c>
      <c r="F33" s="24">
        <v>41.443077500000001</v>
      </c>
      <c r="G33" s="24">
        <v>41.200960000000002</v>
      </c>
      <c r="H33" s="24">
        <v>40.839005</v>
      </c>
      <c r="I33" s="24">
        <v>40.10595</v>
      </c>
      <c r="J33" s="24">
        <v>39.9575575</v>
      </c>
      <c r="K33" s="24">
        <v>39.097205000000002</v>
      </c>
      <c r="L33" s="24">
        <v>39.094797499999999</v>
      </c>
      <c r="M33" s="24">
        <v>38.299644999999998</v>
      </c>
      <c r="N33" s="24">
        <v>37.880024999999996</v>
      </c>
      <c r="O33" s="24">
        <v>38.109774999999999</v>
      </c>
      <c r="P33" s="24">
        <v>38.062742499999999</v>
      </c>
      <c r="Q33" s="24">
        <v>37.643949999999997</v>
      </c>
      <c r="R33" s="24">
        <v>37.426439999999999</v>
      </c>
      <c r="S33" s="24">
        <v>37.0715425</v>
      </c>
      <c r="T33" s="24">
        <v>36.949150000000003</v>
      </c>
      <c r="U33" s="24">
        <v>37.229322499999995</v>
      </c>
      <c r="V33" s="24">
        <v>36.902000000000001</v>
      </c>
      <c r="W33" s="24">
        <v>36.866304999999997</v>
      </c>
      <c r="X33" s="24">
        <v>37.479997499999996</v>
      </c>
      <c r="Y33" s="24">
        <v>36.970017500000004</v>
      </c>
      <c r="Z33" s="24">
        <v>36.417852500000002</v>
      </c>
      <c r="AA33" s="24">
        <v>36.195462499999998</v>
      </c>
      <c r="AB33" s="24">
        <v>35.759574999999998</v>
      </c>
      <c r="AC33" s="24">
        <v>35.475549999999998</v>
      </c>
      <c r="AD33" s="24">
        <v>35.307774999999999</v>
      </c>
      <c r="AE33" s="24">
        <v>38.620535000000004</v>
      </c>
      <c r="AF33" s="24">
        <v>38.907384999999998</v>
      </c>
      <c r="AG33" s="24">
        <v>38.923307500000007</v>
      </c>
      <c r="AH33" s="24">
        <v>38.223500000000001</v>
      </c>
      <c r="AI33" s="24">
        <v>38.459490000000002</v>
      </c>
      <c r="AJ33" s="24">
        <v>38.115362500000003</v>
      </c>
      <c r="AK33" s="24">
        <v>38.458145000000002</v>
      </c>
      <c r="AL33" s="24">
        <v>38.782187499999999</v>
      </c>
      <c r="AM33" s="24">
        <v>38.267065000000002</v>
      </c>
      <c r="AN33" s="24">
        <v>38.665860000000002</v>
      </c>
    </row>
    <row r="34" spans="2:40">
      <c r="B34" t="s">
        <v>2</v>
      </c>
      <c r="C34" s="24">
        <v>44.137932499999998</v>
      </c>
      <c r="D34" s="24">
        <v>42.367020000000004</v>
      </c>
      <c r="E34" s="24">
        <v>40.997977499999998</v>
      </c>
      <c r="F34" s="24">
        <v>40.805622500000005</v>
      </c>
      <c r="G34" s="24">
        <v>40.3327575</v>
      </c>
      <c r="H34" s="24">
        <v>40.463662499999998</v>
      </c>
      <c r="I34" s="24">
        <v>40.325150000000001</v>
      </c>
      <c r="J34" s="24">
        <v>39.909972499999995</v>
      </c>
      <c r="K34" s="24">
        <v>38.595440000000004</v>
      </c>
      <c r="L34" s="24">
        <v>38.497407500000001</v>
      </c>
      <c r="M34" s="24">
        <v>37.314959999999999</v>
      </c>
      <c r="N34" s="24">
        <v>37.033657500000004</v>
      </c>
      <c r="O34" s="24">
        <v>37.730350000000001</v>
      </c>
      <c r="P34" s="24">
        <v>37.400942499999999</v>
      </c>
      <c r="Q34" s="24">
        <v>36.851299999999995</v>
      </c>
      <c r="R34" s="24">
        <v>36.523994999999999</v>
      </c>
      <c r="S34" s="24">
        <v>36.564889999999998</v>
      </c>
      <c r="T34" s="24">
        <v>36.821069999999999</v>
      </c>
      <c r="U34" s="24">
        <v>36.141730000000003</v>
      </c>
      <c r="V34" s="24">
        <v>36.480042499999996</v>
      </c>
      <c r="W34" s="24">
        <v>36.843567499999999</v>
      </c>
      <c r="X34" s="24">
        <v>36.990237499999999</v>
      </c>
      <c r="Y34" s="24">
        <v>36.772367500000001</v>
      </c>
      <c r="Z34" s="24">
        <v>36.418632500000001</v>
      </c>
      <c r="AA34" s="24">
        <v>36.2490375</v>
      </c>
      <c r="AB34" s="24">
        <v>35.897137499999999</v>
      </c>
      <c r="AC34" s="24">
        <v>35.9268675</v>
      </c>
      <c r="AD34" s="24">
        <v>35.285332499999996</v>
      </c>
      <c r="AE34" s="24">
        <v>36.882777500000003</v>
      </c>
      <c r="AF34" s="24">
        <v>37.004397500000003</v>
      </c>
      <c r="AG34" s="24">
        <v>37.043115</v>
      </c>
      <c r="AH34" s="24">
        <v>36.381937499999999</v>
      </c>
      <c r="AI34" s="24">
        <v>35.490697500000003</v>
      </c>
      <c r="AJ34" s="24">
        <v>36.158777499999999</v>
      </c>
      <c r="AK34" s="24">
        <v>36.504099999999994</v>
      </c>
      <c r="AL34" s="24">
        <v>35.767442500000001</v>
      </c>
      <c r="AM34" s="24">
        <v>36.595659999999995</v>
      </c>
      <c r="AN34" s="24">
        <v>36.754102500000002</v>
      </c>
    </row>
    <row r="35" spans="2:40">
      <c r="B35" t="s">
        <v>3</v>
      </c>
      <c r="C35" s="24">
        <v>47.531930000000003</v>
      </c>
      <c r="D35" s="24">
        <v>46.493179999999995</v>
      </c>
      <c r="E35" s="24">
        <v>47.483392499999994</v>
      </c>
      <c r="F35" s="24">
        <v>47.269600000000004</v>
      </c>
      <c r="G35" s="24">
        <v>47.287837500000002</v>
      </c>
      <c r="H35" s="24">
        <v>46.354975000000003</v>
      </c>
      <c r="I35" s="24">
        <v>46.334357499999996</v>
      </c>
      <c r="J35" s="24">
        <v>45.396114999999995</v>
      </c>
      <c r="K35" s="24">
        <v>44.695034999999997</v>
      </c>
      <c r="L35" s="24">
        <v>43.894967500000007</v>
      </c>
      <c r="M35" s="24">
        <v>39.488520000000001</v>
      </c>
      <c r="N35" s="24">
        <v>38.357467499999998</v>
      </c>
      <c r="O35" s="24">
        <v>37.576220000000006</v>
      </c>
      <c r="P35" s="24">
        <v>39.479465000000005</v>
      </c>
      <c r="Q35" s="24">
        <v>41.534644999999998</v>
      </c>
      <c r="R35" s="24">
        <v>41.917602500000001</v>
      </c>
      <c r="S35" s="24">
        <v>41.961399999999998</v>
      </c>
      <c r="T35" s="24">
        <v>42.112720000000003</v>
      </c>
      <c r="U35" s="24">
        <v>41.041012500000001</v>
      </c>
      <c r="V35" s="24">
        <v>41.1100025</v>
      </c>
      <c r="W35" s="24">
        <v>40.5821775</v>
      </c>
      <c r="X35" s="24">
        <v>40.273295000000005</v>
      </c>
      <c r="Y35" s="24">
        <v>39.973702500000002</v>
      </c>
      <c r="Z35" s="24">
        <v>39.784174999999998</v>
      </c>
      <c r="AA35" s="24">
        <v>39.251519999999999</v>
      </c>
      <c r="AB35" s="24">
        <v>39.030394999999999</v>
      </c>
      <c r="AC35" s="24">
        <v>38.637362500000002</v>
      </c>
      <c r="AD35" s="24">
        <v>37.713700000000003</v>
      </c>
      <c r="AE35" s="24">
        <v>40.006127499999998</v>
      </c>
      <c r="AF35" s="24">
        <v>40.0389275</v>
      </c>
      <c r="AG35" s="24">
        <v>40.934815</v>
      </c>
      <c r="AH35" s="24">
        <v>38.3801025</v>
      </c>
      <c r="AI35" s="24">
        <v>37.3961775</v>
      </c>
      <c r="AJ35" s="24">
        <v>37.975262499999999</v>
      </c>
      <c r="AK35" s="24">
        <v>38.9405675</v>
      </c>
      <c r="AL35" s="24">
        <v>38.962962499999996</v>
      </c>
      <c r="AM35" s="24">
        <v>38.948529999999998</v>
      </c>
      <c r="AN35" s="24">
        <v>40.287507500000004</v>
      </c>
    </row>
    <row r="36" spans="2:40">
      <c r="B36" t="s">
        <v>4</v>
      </c>
      <c r="C36" s="24">
        <v>44.520685</v>
      </c>
      <c r="D36" s="24">
        <v>44.923382500000002</v>
      </c>
      <c r="E36" s="24">
        <v>44.429717500000002</v>
      </c>
      <c r="F36" s="24">
        <v>43.632079999999995</v>
      </c>
      <c r="G36" s="24">
        <v>42.7620875</v>
      </c>
      <c r="H36" s="24">
        <v>41.495767499999999</v>
      </c>
      <c r="I36" s="24">
        <v>40.093475000000005</v>
      </c>
      <c r="J36" s="24">
        <v>40.078962500000003</v>
      </c>
      <c r="K36" s="24">
        <v>39.588494999999995</v>
      </c>
      <c r="L36" s="24">
        <v>38.491489999999999</v>
      </c>
      <c r="M36" s="24">
        <v>38.0458225</v>
      </c>
      <c r="N36" s="24">
        <v>36.446747500000001</v>
      </c>
      <c r="O36" s="24">
        <v>35.3541375</v>
      </c>
      <c r="P36" s="24">
        <v>34.560110000000002</v>
      </c>
      <c r="Q36" s="24">
        <v>34.881037499999998</v>
      </c>
      <c r="R36" s="24">
        <v>35.187257500000001</v>
      </c>
      <c r="S36" s="24">
        <v>35.548237499999999</v>
      </c>
      <c r="T36" s="24">
        <v>35.864877499999999</v>
      </c>
      <c r="U36" s="24">
        <v>33.9123175</v>
      </c>
      <c r="V36" s="24">
        <v>33.945317500000002</v>
      </c>
      <c r="W36" s="24">
        <v>34.480487500000002</v>
      </c>
      <c r="X36" s="24">
        <v>35.633362500000004</v>
      </c>
      <c r="Y36" s="24">
        <v>36.355684999999994</v>
      </c>
      <c r="Z36" s="24">
        <v>35.112065000000001</v>
      </c>
      <c r="AA36" s="24">
        <v>35.934815</v>
      </c>
      <c r="AB36" s="24">
        <v>35.428297499999999</v>
      </c>
      <c r="AC36" s="24">
        <v>34.978529999999999</v>
      </c>
      <c r="AD36" s="24">
        <v>34.848405</v>
      </c>
      <c r="AE36" s="24">
        <v>37.9545125</v>
      </c>
      <c r="AF36" s="24">
        <v>37.964210000000001</v>
      </c>
      <c r="AG36" s="24">
        <v>37.22195</v>
      </c>
      <c r="AH36" s="24">
        <v>36.954304999999998</v>
      </c>
      <c r="AI36" s="24">
        <v>36.05453</v>
      </c>
      <c r="AJ36" s="24">
        <v>35.290064999999998</v>
      </c>
      <c r="AK36" s="24">
        <v>35.42127</v>
      </c>
      <c r="AL36" s="24">
        <v>35.752247500000003</v>
      </c>
      <c r="AM36" s="24">
        <v>37.023330000000001</v>
      </c>
      <c r="AN36" s="24">
        <v>37.679090000000002</v>
      </c>
    </row>
    <row r="37" spans="2:40">
      <c r="B37" t="s">
        <v>5</v>
      </c>
      <c r="C37" s="24">
        <v>42.187799999999996</v>
      </c>
      <c r="D37" s="24">
        <v>41.447317499999997</v>
      </c>
      <c r="E37" s="24">
        <v>40.424439999999997</v>
      </c>
      <c r="F37" s="24">
        <v>38.866154999999999</v>
      </c>
      <c r="G37" s="24">
        <v>38.6676875</v>
      </c>
      <c r="H37" s="24">
        <v>38.9788225</v>
      </c>
      <c r="I37" s="24">
        <v>37.708402499999998</v>
      </c>
      <c r="J37" s="24">
        <v>37.054000000000002</v>
      </c>
      <c r="K37" s="24">
        <v>36.8105075</v>
      </c>
      <c r="L37" s="24">
        <v>36.549379999999999</v>
      </c>
      <c r="M37" s="24">
        <v>36.392144999999999</v>
      </c>
      <c r="N37" s="24">
        <v>36.749722500000004</v>
      </c>
      <c r="O37" s="24">
        <v>36.865212499999998</v>
      </c>
      <c r="P37" s="24">
        <v>36.22101</v>
      </c>
      <c r="Q37" s="24">
        <v>36.727140000000006</v>
      </c>
      <c r="R37" s="24">
        <v>36.150977500000003</v>
      </c>
      <c r="S37" s="24">
        <v>36.334367499999999</v>
      </c>
      <c r="T37" s="24">
        <v>36.393052499999996</v>
      </c>
      <c r="U37" s="24">
        <v>36.397790000000001</v>
      </c>
      <c r="V37" s="24">
        <v>36.450299999999999</v>
      </c>
      <c r="W37" s="24">
        <v>36.020757500000002</v>
      </c>
      <c r="X37" s="24">
        <v>36.569019999999995</v>
      </c>
      <c r="Y37" s="24">
        <v>37.049229999999994</v>
      </c>
      <c r="Z37" s="24">
        <v>36.8637625</v>
      </c>
      <c r="AA37" s="24">
        <v>35.856880000000004</v>
      </c>
      <c r="AB37" s="24">
        <v>36.0647375</v>
      </c>
      <c r="AC37" s="24">
        <v>36.072982500000002</v>
      </c>
      <c r="AD37" s="24">
        <v>35.754265000000004</v>
      </c>
      <c r="AE37" s="24">
        <v>37.849200000000003</v>
      </c>
      <c r="AF37" s="24">
        <v>39.5198125</v>
      </c>
      <c r="AG37" s="24">
        <v>38.629485000000003</v>
      </c>
      <c r="AH37" s="24">
        <v>37.997527500000004</v>
      </c>
      <c r="AI37" s="24">
        <v>38.575982500000002</v>
      </c>
      <c r="AJ37" s="24">
        <v>38.644347500000002</v>
      </c>
      <c r="AK37" s="24">
        <v>38.042380000000001</v>
      </c>
      <c r="AL37" s="24">
        <v>38.306582499999998</v>
      </c>
      <c r="AM37" s="24">
        <v>37.896997499999998</v>
      </c>
      <c r="AN37" s="24">
        <v>38.078275000000005</v>
      </c>
    </row>
    <row r="38" spans="2:40">
      <c r="B38" t="s">
        <v>6</v>
      </c>
      <c r="C38" s="24">
        <v>44.310735000000001</v>
      </c>
      <c r="D38" s="24">
        <v>44.798614999999998</v>
      </c>
      <c r="E38" s="24">
        <v>42.774347500000005</v>
      </c>
      <c r="F38" s="24">
        <v>43.288577500000002</v>
      </c>
      <c r="G38" s="24">
        <v>42.636200000000002</v>
      </c>
      <c r="H38" s="24">
        <v>42.724597500000002</v>
      </c>
      <c r="I38" s="24">
        <v>42.158234999999998</v>
      </c>
      <c r="J38" s="24">
        <v>40.400869999999998</v>
      </c>
      <c r="K38" s="24">
        <v>39.632844999999996</v>
      </c>
      <c r="L38" s="24">
        <v>40.834007499999998</v>
      </c>
      <c r="M38" s="24">
        <v>39.429485</v>
      </c>
      <c r="N38" s="24">
        <v>39.439590000000003</v>
      </c>
      <c r="O38" s="24">
        <v>39.274352499999999</v>
      </c>
      <c r="P38" s="24">
        <v>38.854550000000003</v>
      </c>
      <c r="Q38" s="24">
        <v>38.297252499999999</v>
      </c>
      <c r="R38" s="24">
        <v>37.6875675</v>
      </c>
      <c r="S38" s="24">
        <v>38.107680000000002</v>
      </c>
      <c r="T38" s="24">
        <v>38.531802499999998</v>
      </c>
      <c r="U38" s="24">
        <v>38.2582825</v>
      </c>
      <c r="V38" s="24">
        <v>37.778040000000004</v>
      </c>
      <c r="W38" s="24">
        <v>37.721244999999996</v>
      </c>
      <c r="X38" s="24">
        <v>37.340285000000002</v>
      </c>
      <c r="Y38" s="24">
        <v>37.8983925</v>
      </c>
      <c r="Z38" s="24">
        <v>38.679927500000005</v>
      </c>
      <c r="AA38" s="24">
        <v>38.572062500000001</v>
      </c>
      <c r="AB38" s="24">
        <v>38.340874999999997</v>
      </c>
      <c r="AC38" s="24">
        <v>37.994495000000001</v>
      </c>
      <c r="AD38" s="24">
        <v>37.580400000000004</v>
      </c>
      <c r="AE38" s="24">
        <v>39.938892499999994</v>
      </c>
      <c r="AF38" s="24">
        <v>40.153129999999997</v>
      </c>
      <c r="AG38" s="24">
        <v>40.343400000000003</v>
      </c>
      <c r="AH38" s="24">
        <v>39.728400000000001</v>
      </c>
      <c r="AI38" s="24">
        <v>40.846372500000001</v>
      </c>
      <c r="AJ38" s="24">
        <v>40.411917499999994</v>
      </c>
      <c r="AK38" s="24">
        <v>41.254112499999998</v>
      </c>
      <c r="AL38" s="24">
        <v>40.728677500000003</v>
      </c>
      <c r="AM38" s="24">
        <v>39.966769999999997</v>
      </c>
      <c r="AN38" s="24">
        <v>39.5954525</v>
      </c>
    </row>
    <row r="39" spans="2:40">
      <c r="B39" t="s">
        <v>7</v>
      </c>
      <c r="C39" s="24">
        <v>44.461259999999996</v>
      </c>
      <c r="D39" s="24">
        <v>43.421809999999994</v>
      </c>
      <c r="E39" s="24">
        <v>42.861975000000001</v>
      </c>
      <c r="F39" s="24">
        <v>42.9</v>
      </c>
      <c r="G39" s="24">
        <v>41.530112500000001</v>
      </c>
      <c r="H39" s="24">
        <v>41.147909999999996</v>
      </c>
      <c r="I39" s="24">
        <v>40.6028375</v>
      </c>
      <c r="J39" s="24">
        <v>39.463144999999997</v>
      </c>
      <c r="K39" s="24">
        <v>38.731587500000003</v>
      </c>
      <c r="L39" s="24">
        <v>38.420012499999999</v>
      </c>
      <c r="M39" s="24">
        <v>38.173332500000001</v>
      </c>
      <c r="N39" s="24">
        <v>37.719987500000002</v>
      </c>
      <c r="O39" s="24">
        <v>37.860087500000006</v>
      </c>
      <c r="P39" s="24">
        <v>37.932304999999999</v>
      </c>
      <c r="Q39" s="24">
        <v>37.8440625</v>
      </c>
      <c r="R39" s="24">
        <v>37.055527500000004</v>
      </c>
      <c r="S39" s="24">
        <v>36.544360000000005</v>
      </c>
      <c r="T39" s="24">
        <v>37.266829999999999</v>
      </c>
      <c r="U39" s="24">
        <v>37.159279999999995</v>
      </c>
      <c r="V39" s="24">
        <v>37.057560000000002</v>
      </c>
      <c r="W39" s="24">
        <v>36.896117500000003</v>
      </c>
      <c r="X39" s="24">
        <v>36.888362499999999</v>
      </c>
      <c r="Y39" s="24">
        <v>35.9432975</v>
      </c>
      <c r="Z39" s="24">
        <v>35.741607500000001</v>
      </c>
      <c r="AA39" s="24">
        <v>35.942920000000001</v>
      </c>
      <c r="AB39" s="24">
        <v>35.9128975</v>
      </c>
      <c r="AC39" s="24">
        <v>35.625512499999999</v>
      </c>
      <c r="AD39" s="24">
        <v>35.516030000000001</v>
      </c>
      <c r="AE39" s="24">
        <v>39.215724999999999</v>
      </c>
      <c r="AF39" s="24">
        <v>40.508042500000002</v>
      </c>
      <c r="AG39" s="24">
        <v>40.285035000000001</v>
      </c>
      <c r="AH39" s="24">
        <v>40.167940000000002</v>
      </c>
      <c r="AI39" s="24">
        <v>38.424570000000003</v>
      </c>
      <c r="AJ39" s="24">
        <v>37.743444999999994</v>
      </c>
      <c r="AK39" s="24">
        <v>38.300190000000001</v>
      </c>
      <c r="AL39" s="24">
        <v>38.258347499999999</v>
      </c>
      <c r="AM39" s="24">
        <v>38.131929999999997</v>
      </c>
      <c r="AN39" s="24">
        <v>37.839124999999996</v>
      </c>
    </row>
    <row r="40" spans="2:40">
      <c r="B40" t="s">
        <v>8</v>
      </c>
      <c r="C40" s="24">
        <v>43.517374999999994</v>
      </c>
      <c r="D40" s="24">
        <v>42.928537499999997</v>
      </c>
      <c r="E40" s="24">
        <v>42.030307499999999</v>
      </c>
      <c r="F40" s="24">
        <v>41.066407500000004</v>
      </c>
      <c r="G40" s="24">
        <v>40.799605</v>
      </c>
      <c r="H40" s="24">
        <v>40.500619999999998</v>
      </c>
      <c r="I40" s="24">
        <v>39.763287500000004</v>
      </c>
      <c r="J40" s="24">
        <v>38.4945375</v>
      </c>
      <c r="K40" s="24">
        <v>37.506754999999998</v>
      </c>
      <c r="L40" s="24">
        <v>37.620504999999994</v>
      </c>
      <c r="M40" s="24">
        <v>37.214134999999999</v>
      </c>
      <c r="N40" s="24">
        <v>37.115862500000006</v>
      </c>
      <c r="O40" s="24">
        <v>36.711527500000003</v>
      </c>
      <c r="P40" s="24">
        <v>37.6585775</v>
      </c>
      <c r="Q40" s="24">
        <v>37.004630000000006</v>
      </c>
      <c r="R40" s="24">
        <v>37.177677500000001</v>
      </c>
      <c r="S40" s="24">
        <v>37.389442500000001</v>
      </c>
      <c r="T40" s="24">
        <v>37.777319999999996</v>
      </c>
      <c r="U40" s="24">
        <v>37.457724999999996</v>
      </c>
      <c r="V40" s="24">
        <v>37.596327500000001</v>
      </c>
      <c r="W40" s="24">
        <v>37.046642500000004</v>
      </c>
      <c r="X40" s="24">
        <v>36.901442500000002</v>
      </c>
      <c r="Y40" s="24">
        <v>36.856770000000004</v>
      </c>
      <c r="Z40" s="24">
        <v>36.709602500000003</v>
      </c>
      <c r="AA40" s="24">
        <v>36.354995000000002</v>
      </c>
      <c r="AB40" s="24">
        <v>36.148649999999996</v>
      </c>
      <c r="AC40" s="24">
        <v>35.773272499999997</v>
      </c>
      <c r="AD40" s="24">
        <v>35.378372499999998</v>
      </c>
      <c r="AE40" s="24">
        <v>39.038044999999997</v>
      </c>
      <c r="AF40" s="24">
        <v>40.322697500000004</v>
      </c>
      <c r="AG40" s="24">
        <v>39.792372499999999</v>
      </c>
      <c r="AH40" s="24">
        <v>39.621354999999994</v>
      </c>
      <c r="AI40" s="24">
        <v>38.309635</v>
      </c>
      <c r="AJ40" s="24">
        <v>37.658729999999998</v>
      </c>
      <c r="AK40" s="24">
        <v>38.966094999999996</v>
      </c>
      <c r="AL40" s="24">
        <v>38.693327499999995</v>
      </c>
      <c r="AM40" s="24">
        <v>38.713234999999997</v>
      </c>
      <c r="AN40" s="24">
        <v>38.297552499999995</v>
      </c>
    </row>
    <row r="41" spans="2:40">
      <c r="B41" t="s">
        <v>9</v>
      </c>
      <c r="C41" s="24">
        <v>42.578389999999999</v>
      </c>
      <c r="D41" s="24">
        <v>42.1483925</v>
      </c>
      <c r="E41" s="24">
        <v>41.159082500000004</v>
      </c>
      <c r="F41" s="24">
        <v>40.296007500000002</v>
      </c>
      <c r="G41" s="24">
        <v>39.156107499999997</v>
      </c>
      <c r="H41" s="24">
        <v>39.320102500000004</v>
      </c>
      <c r="I41" s="24">
        <v>38.772527499999995</v>
      </c>
      <c r="J41" s="24">
        <v>38.104192500000003</v>
      </c>
      <c r="K41" s="24">
        <v>37.881190000000004</v>
      </c>
      <c r="L41" s="24">
        <v>37.606504999999999</v>
      </c>
      <c r="M41" s="24">
        <v>36.323430000000002</v>
      </c>
      <c r="N41" s="24">
        <v>36.970802500000005</v>
      </c>
      <c r="O41" s="24">
        <v>37.203352500000001</v>
      </c>
      <c r="P41" s="24">
        <v>36.987085</v>
      </c>
      <c r="Q41" s="24">
        <v>36.633859999999999</v>
      </c>
      <c r="R41" s="24">
        <v>36.273017499999995</v>
      </c>
      <c r="S41" s="24">
        <v>36.326844999999999</v>
      </c>
      <c r="T41" s="24">
        <v>36.522517499999999</v>
      </c>
      <c r="U41" s="24">
        <v>36.539429999999996</v>
      </c>
      <c r="V41" s="24">
        <v>36.502049999999997</v>
      </c>
      <c r="W41" s="24">
        <v>36.197122499999999</v>
      </c>
      <c r="X41" s="24">
        <v>36.615837499999998</v>
      </c>
      <c r="Y41" s="24">
        <v>35.561185000000002</v>
      </c>
      <c r="Z41" s="24">
        <v>35.336307499999997</v>
      </c>
      <c r="AA41" s="24">
        <v>35.512425</v>
      </c>
      <c r="AB41" s="24">
        <v>35.203592499999999</v>
      </c>
      <c r="AC41" s="24">
        <v>35.549117499999994</v>
      </c>
      <c r="AD41" s="24">
        <v>34.973979999999997</v>
      </c>
      <c r="AE41" s="24">
        <v>37.550807500000005</v>
      </c>
      <c r="AF41" s="24">
        <v>37.370329999999996</v>
      </c>
      <c r="AG41" s="24">
        <v>35.810130000000001</v>
      </c>
      <c r="AH41" s="24">
        <v>35.242422500000004</v>
      </c>
      <c r="AI41" s="24">
        <v>35.382035000000002</v>
      </c>
      <c r="AJ41" s="24">
        <v>35.096184999999998</v>
      </c>
      <c r="AK41" s="24">
        <v>35.260137499999999</v>
      </c>
      <c r="AL41" s="24">
        <v>35.01634</v>
      </c>
      <c r="AM41" s="24">
        <v>35.670252499999997</v>
      </c>
      <c r="AN41" s="24">
        <v>35.701340000000002</v>
      </c>
    </row>
    <row r="42" spans="2:40">
      <c r="B42" t="s">
        <v>10</v>
      </c>
      <c r="C42" s="24">
        <v>40.295382500000002</v>
      </c>
      <c r="D42" s="24">
        <v>39.785267499999996</v>
      </c>
      <c r="E42" s="24">
        <v>38.091797499999998</v>
      </c>
      <c r="F42" s="24">
        <v>37.762630000000001</v>
      </c>
      <c r="G42" s="24">
        <v>37.097440000000006</v>
      </c>
      <c r="H42" s="24">
        <v>36.921975000000003</v>
      </c>
      <c r="I42" s="24">
        <v>36.549887499999997</v>
      </c>
      <c r="J42" s="24">
        <v>35.729287499999998</v>
      </c>
      <c r="K42" s="24">
        <v>35.337510000000002</v>
      </c>
      <c r="L42" s="24">
        <v>36.658987500000002</v>
      </c>
      <c r="M42" s="24">
        <v>34.802727500000003</v>
      </c>
      <c r="N42" s="24">
        <v>35.476824999999998</v>
      </c>
      <c r="O42" s="24">
        <v>35.184382499999998</v>
      </c>
      <c r="P42" s="24">
        <v>35.601302500000003</v>
      </c>
      <c r="Q42" s="24">
        <v>35.625727500000004</v>
      </c>
      <c r="R42" s="24">
        <v>34.742069999999998</v>
      </c>
      <c r="S42" s="24">
        <v>34.307092499999996</v>
      </c>
      <c r="T42" s="24">
        <v>34.694335000000002</v>
      </c>
      <c r="U42" s="24">
        <v>34.813245000000009</v>
      </c>
      <c r="V42" s="24">
        <v>35.343497499999998</v>
      </c>
      <c r="W42" s="24">
        <v>35.91845</v>
      </c>
      <c r="X42" s="24">
        <v>35.993744999999997</v>
      </c>
      <c r="Y42" s="24">
        <v>35.179015000000007</v>
      </c>
      <c r="Z42" s="24">
        <v>35.166359999999997</v>
      </c>
      <c r="AA42" s="24">
        <v>35.392355000000002</v>
      </c>
      <c r="AB42" s="24">
        <v>35.284864999999996</v>
      </c>
      <c r="AC42" s="24">
        <v>34.612459999999999</v>
      </c>
      <c r="AD42" s="24">
        <v>34.926377500000001</v>
      </c>
      <c r="AE42" s="24">
        <v>37.103574999999999</v>
      </c>
      <c r="AF42" s="24">
        <v>37.385412500000001</v>
      </c>
      <c r="AG42" s="24">
        <v>36.261935000000001</v>
      </c>
      <c r="AH42" s="24">
        <v>36.153127499999997</v>
      </c>
      <c r="AI42" s="24">
        <v>34.711460000000002</v>
      </c>
      <c r="AJ42" s="24">
        <v>34.859542499999996</v>
      </c>
      <c r="AK42" s="24">
        <v>35.361284999999995</v>
      </c>
      <c r="AL42" s="24">
        <v>35.163982499999996</v>
      </c>
      <c r="AM42" s="24">
        <v>35.081285000000001</v>
      </c>
      <c r="AN42" s="24">
        <v>35.301339999999996</v>
      </c>
    </row>
    <row r="43" spans="2:40">
      <c r="B43" t="s">
        <v>11</v>
      </c>
      <c r="C43" s="24">
        <v>44.333042500000005</v>
      </c>
      <c r="D43" s="24">
        <v>44.719202499999994</v>
      </c>
      <c r="E43" s="24">
        <v>43.561747499999996</v>
      </c>
      <c r="F43" s="24">
        <v>43.515322500000003</v>
      </c>
      <c r="G43" s="24">
        <v>43.701552499999991</v>
      </c>
      <c r="H43" s="24">
        <v>43.140345000000003</v>
      </c>
      <c r="I43" s="24">
        <v>41.312784999999998</v>
      </c>
      <c r="J43" s="24">
        <v>41.459797500000001</v>
      </c>
      <c r="K43" s="24">
        <v>41.609885000000006</v>
      </c>
      <c r="L43" s="24">
        <v>41.517704999999999</v>
      </c>
      <c r="M43" s="24">
        <v>38.9707425</v>
      </c>
      <c r="N43" s="24">
        <v>38.612545000000004</v>
      </c>
      <c r="O43" s="24">
        <v>39.160965000000004</v>
      </c>
      <c r="P43" s="24">
        <v>39.285294999999998</v>
      </c>
      <c r="Q43" s="24">
        <v>38.0106775</v>
      </c>
      <c r="R43" s="24">
        <v>38.094200000000001</v>
      </c>
      <c r="S43" s="24">
        <v>37.725745000000003</v>
      </c>
      <c r="T43" s="24">
        <v>37.969224999999994</v>
      </c>
      <c r="U43" s="24">
        <v>37.777157500000001</v>
      </c>
      <c r="V43" s="24">
        <v>37.551072499999997</v>
      </c>
      <c r="W43" s="24">
        <v>37.48845</v>
      </c>
      <c r="X43" s="24">
        <v>37.280360000000002</v>
      </c>
      <c r="Y43" s="24">
        <v>37.039317500000003</v>
      </c>
      <c r="Z43" s="24">
        <v>36.961727500000002</v>
      </c>
      <c r="AA43" s="24">
        <v>36.811605</v>
      </c>
      <c r="AB43" s="24">
        <v>37.332610000000003</v>
      </c>
      <c r="AC43" s="24">
        <v>36.761485</v>
      </c>
      <c r="AD43" s="24">
        <v>36.181010000000001</v>
      </c>
      <c r="AE43" s="24">
        <v>38.255452500000004</v>
      </c>
      <c r="AF43" s="24">
        <v>39.473357499999999</v>
      </c>
      <c r="AG43" s="24">
        <v>38.138907500000002</v>
      </c>
      <c r="AH43" s="24">
        <v>38.598237499999996</v>
      </c>
      <c r="AI43" s="24">
        <v>38.288057500000001</v>
      </c>
      <c r="AJ43" s="24">
        <v>38.661367499999997</v>
      </c>
      <c r="AK43" s="24">
        <v>38.808297500000002</v>
      </c>
      <c r="AL43" s="24">
        <v>39.024787500000002</v>
      </c>
      <c r="AM43" s="24">
        <v>38.908792500000004</v>
      </c>
      <c r="AN43" s="24">
        <v>39.258297499999998</v>
      </c>
    </row>
    <row r="44" spans="2:40">
      <c r="B44" t="s">
        <v>12</v>
      </c>
      <c r="C44" s="24">
        <v>47.245424999999997</v>
      </c>
      <c r="D44" s="24">
        <v>46.309625000000004</v>
      </c>
      <c r="E44" s="24">
        <v>45.7211</v>
      </c>
      <c r="F44" s="24">
        <v>45.451104999999998</v>
      </c>
      <c r="G44" s="24">
        <v>44.149512499999993</v>
      </c>
      <c r="H44" s="24">
        <v>43.968055</v>
      </c>
      <c r="I44" s="24">
        <v>42.479744999999994</v>
      </c>
      <c r="J44" s="24">
        <v>40.638357499999998</v>
      </c>
      <c r="K44" s="24">
        <v>41.170192499999999</v>
      </c>
      <c r="L44" s="24">
        <v>40.587084999999995</v>
      </c>
      <c r="M44" s="24">
        <v>41.237684999999999</v>
      </c>
      <c r="N44" s="24">
        <v>40.484220000000001</v>
      </c>
      <c r="O44" s="24">
        <v>40.2878525</v>
      </c>
      <c r="P44" s="24">
        <v>40.193527500000002</v>
      </c>
      <c r="Q44" s="24">
        <v>39.602975000000001</v>
      </c>
      <c r="R44" s="24">
        <v>39.286862499999998</v>
      </c>
      <c r="S44" s="24">
        <v>39.238020000000006</v>
      </c>
      <c r="T44" s="24">
        <v>39.761417499999993</v>
      </c>
      <c r="U44" s="24">
        <v>39.133099999999999</v>
      </c>
      <c r="V44" s="24">
        <v>38.411570000000005</v>
      </c>
      <c r="W44" s="24">
        <v>38.796309999999998</v>
      </c>
      <c r="X44" s="24">
        <v>38.418759999999999</v>
      </c>
      <c r="Y44" s="24">
        <v>37.908227500000002</v>
      </c>
      <c r="Z44" s="24">
        <v>37.329025000000001</v>
      </c>
      <c r="AA44" s="24">
        <v>37.240580000000001</v>
      </c>
      <c r="AB44" s="24">
        <v>36.9880675</v>
      </c>
      <c r="AC44" s="24">
        <v>37.006085000000006</v>
      </c>
      <c r="AD44" s="24">
        <v>36.361252499999999</v>
      </c>
      <c r="AE44" s="24">
        <v>39.945434999999996</v>
      </c>
      <c r="AF44" s="24">
        <v>40.6023675</v>
      </c>
      <c r="AG44" s="24">
        <v>40.4161</v>
      </c>
      <c r="AH44" s="24">
        <v>39.174202499999993</v>
      </c>
      <c r="AI44" s="24">
        <v>38.248620000000003</v>
      </c>
      <c r="AJ44" s="24">
        <v>38.606497500000003</v>
      </c>
      <c r="AK44" s="24">
        <v>39.251452499999999</v>
      </c>
      <c r="AL44" s="24">
        <v>39.765335</v>
      </c>
      <c r="AM44" s="24">
        <v>39.118804999999995</v>
      </c>
      <c r="AN44" s="24">
        <v>39.350499999999997</v>
      </c>
    </row>
    <row r="45" spans="2:40">
      <c r="B45" t="s">
        <v>13</v>
      </c>
      <c r="C45" s="24">
        <v>41.014970000000005</v>
      </c>
      <c r="D45" s="24">
        <v>40.592945</v>
      </c>
      <c r="E45" s="24">
        <v>39.4555425</v>
      </c>
      <c r="F45" s="24">
        <v>39.527245000000001</v>
      </c>
      <c r="G45" s="24">
        <v>38.484545000000004</v>
      </c>
      <c r="H45" s="24">
        <v>39.436064999999999</v>
      </c>
      <c r="I45" s="24">
        <v>38.252442500000001</v>
      </c>
      <c r="J45" s="24">
        <v>37.459187499999999</v>
      </c>
      <c r="K45" s="24">
        <v>37.174145000000003</v>
      </c>
      <c r="L45" s="24">
        <v>37.313369999999999</v>
      </c>
      <c r="M45" s="24">
        <v>35.789124999999999</v>
      </c>
      <c r="N45" s="24">
        <v>36.628937500000006</v>
      </c>
      <c r="O45" s="24">
        <v>37.204542500000002</v>
      </c>
      <c r="P45" s="24">
        <v>37.008382500000003</v>
      </c>
      <c r="Q45" s="24">
        <v>36.995687500000003</v>
      </c>
      <c r="R45" s="24">
        <v>36.798504999999999</v>
      </c>
      <c r="S45" s="24">
        <v>36.929794999999999</v>
      </c>
      <c r="T45" s="24">
        <v>36.817965000000001</v>
      </c>
      <c r="U45" s="24">
        <v>36.353129999999993</v>
      </c>
      <c r="V45" s="24">
        <v>36.743645000000001</v>
      </c>
      <c r="W45" s="24">
        <v>36.665615000000003</v>
      </c>
      <c r="X45" s="24">
        <v>36.329445</v>
      </c>
      <c r="Y45" s="24">
        <v>36.251917499999998</v>
      </c>
      <c r="Z45" s="24">
        <v>35.680345000000003</v>
      </c>
      <c r="AA45" s="24">
        <v>36.166519999999998</v>
      </c>
      <c r="AB45" s="24">
        <v>36.122952500000004</v>
      </c>
      <c r="AC45" s="24">
        <v>35.254452499999999</v>
      </c>
      <c r="AD45" s="24">
        <v>35.397660000000002</v>
      </c>
      <c r="AE45" s="24">
        <v>38.135572499999995</v>
      </c>
      <c r="AF45" s="24">
        <v>40.012137499999994</v>
      </c>
      <c r="AG45" s="24">
        <v>40.400472499999992</v>
      </c>
      <c r="AH45" s="24">
        <v>39.426794999999998</v>
      </c>
      <c r="AI45" s="24">
        <v>38.228734999999993</v>
      </c>
      <c r="AJ45" s="24">
        <v>37.772817500000002</v>
      </c>
      <c r="AK45" s="24">
        <v>37.851520000000001</v>
      </c>
      <c r="AL45" s="24">
        <v>37.991777499999998</v>
      </c>
      <c r="AM45" s="24">
        <v>37.927812500000002</v>
      </c>
      <c r="AN45" s="24">
        <v>37.488497500000001</v>
      </c>
    </row>
    <row r="46" spans="2:40">
      <c r="B46" t="s">
        <v>14</v>
      </c>
      <c r="C46" s="24">
        <v>38.711595000000003</v>
      </c>
      <c r="D46" s="24">
        <v>37.796127499999997</v>
      </c>
      <c r="E46" s="24">
        <v>38.690869999999997</v>
      </c>
      <c r="F46" s="24">
        <v>37.330220000000004</v>
      </c>
      <c r="G46" s="24">
        <v>38.111204999999998</v>
      </c>
      <c r="H46" s="24">
        <v>36.602172499999995</v>
      </c>
      <c r="I46" s="24">
        <v>37.682232500000005</v>
      </c>
      <c r="J46" s="24">
        <v>37.194879999999998</v>
      </c>
      <c r="K46" s="24">
        <v>34.936369999999997</v>
      </c>
      <c r="L46" s="24">
        <v>34.877472499999996</v>
      </c>
      <c r="M46" s="24">
        <v>34.05688</v>
      </c>
      <c r="N46" s="24">
        <v>35.352977499999994</v>
      </c>
      <c r="O46" s="24">
        <v>35.753572499999997</v>
      </c>
      <c r="P46" s="24">
        <v>36.076574999999998</v>
      </c>
      <c r="Q46" s="24">
        <v>35.847454999999997</v>
      </c>
      <c r="R46" s="24">
        <v>35.032322499999999</v>
      </c>
      <c r="S46" s="24">
        <v>35.199950000000001</v>
      </c>
      <c r="T46" s="24">
        <v>35.749565000000004</v>
      </c>
      <c r="U46" s="24">
        <v>35.455712499999997</v>
      </c>
      <c r="V46" s="24">
        <v>35.378472500000001</v>
      </c>
      <c r="W46" s="24">
        <v>35.322265000000002</v>
      </c>
      <c r="X46" s="24">
        <v>35.336709999999997</v>
      </c>
      <c r="Y46" s="24">
        <v>35.426977500000007</v>
      </c>
      <c r="Z46" s="24">
        <v>36.064554999999999</v>
      </c>
      <c r="AA46" s="24">
        <v>35.633542500000004</v>
      </c>
      <c r="AB46" s="24">
        <v>34.988662499999997</v>
      </c>
      <c r="AC46" s="24">
        <v>35.45243</v>
      </c>
      <c r="AD46" s="24">
        <v>35.437960000000004</v>
      </c>
      <c r="AE46" s="24">
        <v>38.051549999999999</v>
      </c>
      <c r="AF46" s="24">
        <v>37.469229999999996</v>
      </c>
      <c r="AG46" s="24">
        <v>37.175364999999999</v>
      </c>
      <c r="AH46" s="24">
        <v>36.751845000000003</v>
      </c>
      <c r="AI46" s="24">
        <v>35.218134999999997</v>
      </c>
      <c r="AJ46" s="24">
        <v>35.511269999999996</v>
      </c>
      <c r="AK46" s="24">
        <v>35.749659999999999</v>
      </c>
      <c r="AL46" s="24">
        <v>35.691182499999996</v>
      </c>
      <c r="AM46" s="24">
        <v>36.059572499999994</v>
      </c>
      <c r="AN46" s="24">
        <v>36.251914999999997</v>
      </c>
    </row>
    <row r="47" spans="2:40">
      <c r="B47" t="s">
        <v>15</v>
      </c>
      <c r="C47" s="24">
        <v>38.334429999999998</v>
      </c>
      <c r="D47" s="24">
        <v>37.390707499999998</v>
      </c>
      <c r="E47" s="24">
        <v>36.947040000000001</v>
      </c>
      <c r="F47" s="24">
        <v>36.933859999999996</v>
      </c>
      <c r="G47" s="24">
        <v>36.381142500000003</v>
      </c>
      <c r="H47" s="24">
        <v>37.2480975</v>
      </c>
      <c r="I47" s="24">
        <v>36.359230000000004</v>
      </c>
      <c r="J47" s="24">
        <v>35.833590000000001</v>
      </c>
      <c r="K47" s="24">
        <v>34.976772500000003</v>
      </c>
      <c r="L47" s="24">
        <v>36.410292499999997</v>
      </c>
      <c r="M47" s="24">
        <v>35.496369999999999</v>
      </c>
      <c r="N47" s="24">
        <v>36.460949999999997</v>
      </c>
      <c r="O47" s="24">
        <v>36.864902499999999</v>
      </c>
      <c r="P47" s="24">
        <v>36.110204999999993</v>
      </c>
      <c r="Q47" s="24">
        <v>35.847474999999996</v>
      </c>
      <c r="R47" s="24">
        <v>34.727092499999998</v>
      </c>
      <c r="S47" s="24">
        <v>34.458305000000003</v>
      </c>
      <c r="T47" s="24">
        <v>34.754345000000001</v>
      </c>
      <c r="U47" s="24">
        <v>34.691602500000002</v>
      </c>
      <c r="V47" s="24">
        <v>35.645375000000001</v>
      </c>
      <c r="W47" s="24">
        <v>35.049940000000007</v>
      </c>
      <c r="X47" s="24">
        <v>35.286357499999994</v>
      </c>
      <c r="Y47" s="24">
        <v>34.619704999999996</v>
      </c>
      <c r="Z47" s="24">
        <v>34.490122499999998</v>
      </c>
      <c r="AA47" s="24">
        <v>35.012869999999999</v>
      </c>
      <c r="AB47" s="24">
        <v>34.653857500000001</v>
      </c>
      <c r="AC47" s="24">
        <v>34.752044999999995</v>
      </c>
      <c r="AD47" s="24">
        <v>34.564327499999997</v>
      </c>
      <c r="AE47" s="24">
        <v>35.205187500000001</v>
      </c>
      <c r="AF47" s="24">
        <v>34.8775525</v>
      </c>
      <c r="AG47" s="24">
        <v>34.9733375</v>
      </c>
      <c r="AH47" s="24">
        <v>34.708069999999999</v>
      </c>
      <c r="AI47" s="24">
        <v>34.277450000000002</v>
      </c>
      <c r="AJ47" s="24">
        <v>34.143212500000004</v>
      </c>
      <c r="AK47" s="24">
        <v>26.645020000000002</v>
      </c>
      <c r="AL47" s="24">
        <v>34.007864999999995</v>
      </c>
      <c r="AM47" s="24">
        <v>34.415367500000002</v>
      </c>
      <c r="AN47" s="24">
        <v>35.326569999999997</v>
      </c>
    </row>
    <row r="48" spans="2:40">
      <c r="B48" t="s">
        <v>16</v>
      </c>
      <c r="C48" s="24">
        <v>40.609762499999995</v>
      </c>
      <c r="D48" s="24">
        <v>39.651857500000006</v>
      </c>
      <c r="E48" s="24">
        <v>38.337002499999997</v>
      </c>
      <c r="F48" s="24">
        <v>37.979172500000004</v>
      </c>
      <c r="G48" s="24">
        <v>37.757852499999998</v>
      </c>
      <c r="H48" s="24">
        <v>37.627132500000002</v>
      </c>
      <c r="I48" s="24">
        <v>37.138137499999999</v>
      </c>
      <c r="J48" s="24">
        <v>36.3426975</v>
      </c>
      <c r="K48" s="24">
        <v>36.106852500000002</v>
      </c>
      <c r="L48" s="24">
        <v>36.574307500000003</v>
      </c>
      <c r="M48" s="24">
        <v>34.590202500000004</v>
      </c>
      <c r="N48" s="24">
        <v>35.427772500000003</v>
      </c>
      <c r="O48" s="24">
        <v>36.056015000000002</v>
      </c>
      <c r="P48" s="24">
        <v>36.167627500000002</v>
      </c>
      <c r="Q48" s="24">
        <v>35.851512499999998</v>
      </c>
      <c r="R48" s="24">
        <v>35.045185000000004</v>
      </c>
      <c r="S48" s="24">
        <v>34.272887499999996</v>
      </c>
      <c r="T48" s="24">
        <v>34.625430000000001</v>
      </c>
      <c r="U48" s="24">
        <v>35.05068</v>
      </c>
      <c r="V48" s="24">
        <v>35.133157500000003</v>
      </c>
      <c r="W48" s="24">
        <v>35.267290000000003</v>
      </c>
      <c r="X48" s="24">
        <v>35.065012500000002</v>
      </c>
      <c r="Y48" s="24">
        <v>33.584070000000004</v>
      </c>
      <c r="Z48" s="24">
        <v>33.220382499999999</v>
      </c>
      <c r="AA48" s="24">
        <v>33.063257499999999</v>
      </c>
      <c r="AB48" s="24">
        <v>32.727094999999998</v>
      </c>
      <c r="AC48" s="24">
        <v>32.328022500000003</v>
      </c>
      <c r="AD48" s="24">
        <v>32.554987500000003</v>
      </c>
      <c r="AE48" s="24">
        <v>34.447449999999996</v>
      </c>
      <c r="AF48" s="24">
        <v>34.954165000000003</v>
      </c>
      <c r="AG48" s="24">
        <v>34.8698725</v>
      </c>
      <c r="AH48" s="24">
        <v>34.688922500000004</v>
      </c>
      <c r="AI48" s="24">
        <v>33.822334999999995</v>
      </c>
      <c r="AJ48" s="24">
        <v>34.092962499999999</v>
      </c>
      <c r="AK48" s="24">
        <v>34.116697500000001</v>
      </c>
      <c r="AL48" s="24">
        <v>34.055797499999997</v>
      </c>
      <c r="AM48" s="24">
        <v>34.7763025</v>
      </c>
      <c r="AN48" s="24">
        <v>33.781707500000003</v>
      </c>
    </row>
    <row r="49" spans="1:40">
      <c r="B49" t="s">
        <v>17</v>
      </c>
      <c r="C49" s="24">
        <v>39.493717500000002</v>
      </c>
      <c r="D49" s="24">
        <v>29.183285000000001</v>
      </c>
      <c r="E49" s="24">
        <v>38.606492500000002</v>
      </c>
      <c r="F49" s="24">
        <v>38.683177499999999</v>
      </c>
      <c r="G49" s="24">
        <v>37.244885000000004</v>
      </c>
      <c r="H49" s="24">
        <v>38.313142499999998</v>
      </c>
      <c r="I49" s="24">
        <v>37.992652500000005</v>
      </c>
      <c r="J49" s="24">
        <v>38.733207499999999</v>
      </c>
      <c r="K49" s="24">
        <v>38.825822500000001</v>
      </c>
      <c r="L49" s="24">
        <v>37.060007500000005</v>
      </c>
      <c r="M49" s="24">
        <v>35.598104999999997</v>
      </c>
      <c r="N49" s="24">
        <v>36.014065000000002</v>
      </c>
      <c r="O49" s="24">
        <v>37.156817500000002</v>
      </c>
      <c r="P49" s="24">
        <v>37.500397500000005</v>
      </c>
      <c r="Q49" s="24">
        <v>37.148859999999999</v>
      </c>
      <c r="R49" s="24">
        <v>38.026074999999999</v>
      </c>
      <c r="S49" s="24">
        <v>37.993652499999996</v>
      </c>
      <c r="T49" s="24">
        <v>37.566119999999998</v>
      </c>
      <c r="U49" s="24">
        <v>36.798614999999998</v>
      </c>
      <c r="V49" s="24">
        <v>37.392624999999995</v>
      </c>
      <c r="W49" s="24">
        <v>37.019042500000005</v>
      </c>
      <c r="X49" s="24">
        <v>37.144307499999996</v>
      </c>
      <c r="Y49" s="24">
        <v>36.036675000000002</v>
      </c>
      <c r="Z49" s="24">
        <v>36.036067500000001</v>
      </c>
      <c r="AA49" s="24">
        <v>36.982599999999998</v>
      </c>
      <c r="AB49" s="24">
        <v>36.107547500000003</v>
      </c>
      <c r="AC49" s="24">
        <v>35.923917500000002</v>
      </c>
      <c r="AD49" s="24">
        <v>35.754390000000001</v>
      </c>
      <c r="AE49" s="24">
        <v>38.997697500000001</v>
      </c>
      <c r="AF49" s="24">
        <v>39.742449999999998</v>
      </c>
      <c r="AG49" s="24">
        <v>39.819410000000005</v>
      </c>
      <c r="AH49" s="24">
        <v>39.668782499999999</v>
      </c>
      <c r="AI49" s="24">
        <v>37.217304999999996</v>
      </c>
      <c r="AJ49" s="24">
        <v>37.352330000000002</v>
      </c>
      <c r="AK49" s="24">
        <v>38.456517499999997</v>
      </c>
      <c r="AL49" s="24">
        <v>38.036597499999999</v>
      </c>
      <c r="AM49" s="24">
        <v>37.72692</v>
      </c>
      <c r="AN49" s="24">
        <v>37.045805000000001</v>
      </c>
    </row>
    <row r="50" spans="1:40">
      <c r="B50" t="s">
        <v>47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>
        <v>37.818710000000003</v>
      </c>
      <c r="P50" s="24">
        <v>36.714492499999999</v>
      </c>
      <c r="Q50" s="24">
        <v>36.314682499999996</v>
      </c>
      <c r="R50" s="24">
        <v>34.805317500000001</v>
      </c>
      <c r="S50" s="24">
        <v>35.074624999999997</v>
      </c>
      <c r="T50" s="24">
        <v>37.1002425</v>
      </c>
      <c r="U50" s="24">
        <v>36.458470000000005</v>
      </c>
      <c r="V50" s="24">
        <v>35.554489999999994</v>
      </c>
      <c r="W50" s="24">
        <v>36.258065000000002</v>
      </c>
      <c r="X50" s="24">
        <v>36.348107499999998</v>
      </c>
      <c r="Y50" s="24">
        <v>37.071687499999996</v>
      </c>
      <c r="Z50" s="24">
        <v>35.341250000000002</v>
      </c>
      <c r="AA50" s="24">
        <v>36.0717</v>
      </c>
      <c r="AB50" s="24">
        <v>35.761222500000002</v>
      </c>
      <c r="AC50" s="24">
        <v>35.062759999999997</v>
      </c>
      <c r="AD50" s="24">
        <v>34.363307499999998</v>
      </c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>
      <c r="B51" t="s">
        <v>225</v>
      </c>
      <c r="C51" s="24">
        <v>42.898607499999997</v>
      </c>
      <c r="D51" s="24">
        <v>42.283935</v>
      </c>
      <c r="E51" s="24">
        <v>41.306010000000001</v>
      </c>
      <c r="F51" s="24">
        <v>40.939432500000002</v>
      </c>
      <c r="G51" s="24">
        <v>40.239089999999997</v>
      </c>
      <c r="H51" s="24">
        <v>40.185392499999999</v>
      </c>
      <c r="I51" s="24">
        <v>39.457407499999995</v>
      </c>
      <c r="J51" s="24">
        <v>38.661557500000001</v>
      </c>
      <c r="K51" s="24">
        <v>38.224289999999996</v>
      </c>
      <c r="L51" s="24">
        <v>38.207977499999998</v>
      </c>
      <c r="M51" s="24">
        <v>37.081647500000003</v>
      </c>
      <c r="N51" s="24">
        <v>37.230712500000003</v>
      </c>
      <c r="O51" s="24">
        <v>37.360127500000004</v>
      </c>
      <c r="P51" s="24">
        <v>37.3664725</v>
      </c>
      <c r="Q51" s="24">
        <v>37.153804999999998</v>
      </c>
      <c r="R51" s="24">
        <v>36.771029999999996</v>
      </c>
      <c r="S51" s="24">
        <v>36.64526</v>
      </c>
      <c r="T51" s="24">
        <v>36.840890000000002</v>
      </c>
      <c r="U51" s="24">
        <v>36.657315000000004</v>
      </c>
      <c r="V51" s="24">
        <v>36.673774999999999</v>
      </c>
      <c r="W51" s="24">
        <v>36.624947499999998</v>
      </c>
      <c r="X51" s="24">
        <v>36.745212500000001</v>
      </c>
      <c r="Y51" s="24">
        <v>36.221597500000001</v>
      </c>
      <c r="Z51" s="24">
        <v>35.903709999999997</v>
      </c>
      <c r="AA51" s="24">
        <v>35.939852500000001</v>
      </c>
      <c r="AB51" s="24">
        <v>35.715602500000003</v>
      </c>
      <c r="AC51" s="24">
        <v>35.458567500000001</v>
      </c>
      <c r="AD51" s="24">
        <v>35.259072499999995</v>
      </c>
      <c r="AE51" s="24">
        <v>37.984292499999995</v>
      </c>
      <c r="AF51" s="24">
        <v>38.585577499999999</v>
      </c>
      <c r="AG51" s="24">
        <v>38.143057499999998</v>
      </c>
      <c r="AH51" s="24">
        <v>37.552015000000004</v>
      </c>
      <c r="AI51" s="24">
        <v>36.933824999999999</v>
      </c>
      <c r="AJ51" s="24">
        <v>36.768995000000004</v>
      </c>
      <c r="AK51" s="24">
        <v>37.086037499999996</v>
      </c>
      <c r="AL51" s="24">
        <v>37.088957499999999</v>
      </c>
      <c r="AM51" s="24">
        <v>37.131370000000004</v>
      </c>
      <c r="AN51" s="24">
        <v>37.154937500000003</v>
      </c>
    </row>
    <row r="56" spans="1:40">
      <c r="B56" t="s">
        <v>222</v>
      </c>
    </row>
    <row r="57" spans="1:40">
      <c r="B57" t="s">
        <v>223</v>
      </c>
    </row>
    <row r="58" spans="1:40">
      <c r="B58" t="s">
        <v>224</v>
      </c>
    </row>
    <row r="60" spans="1:40">
      <c r="A60" s="9"/>
      <c r="B60" s="9"/>
      <c r="C60" s="9">
        <v>1977</v>
      </c>
      <c r="D60" s="9">
        <v>1978</v>
      </c>
      <c r="E60" s="9">
        <v>1979</v>
      </c>
      <c r="F60" s="9">
        <v>1980</v>
      </c>
      <c r="G60" s="9">
        <v>1981</v>
      </c>
      <c r="H60" s="9">
        <v>1982</v>
      </c>
      <c r="I60" s="9">
        <v>1983</v>
      </c>
      <c r="J60" s="9">
        <v>1984</v>
      </c>
      <c r="K60" s="9">
        <v>1985</v>
      </c>
      <c r="L60" s="9">
        <v>1986</v>
      </c>
      <c r="M60" s="9">
        <v>1987</v>
      </c>
      <c r="N60" s="9">
        <v>1988</v>
      </c>
      <c r="O60" s="9">
        <v>1989</v>
      </c>
      <c r="P60" s="9">
        <v>1990</v>
      </c>
      <c r="Q60" s="9">
        <v>1991</v>
      </c>
      <c r="R60" s="9">
        <v>1992</v>
      </c>
      <c r="S60" s="9">
        <v>1993</v>
      </c>
      <c r="T60" s="9">
        <v>1994</v>
      </c>
      <c r="U60" s="9">
        <v>1995</v>
      </c>
      <c r="V60" s="9">
        <v>1996</v>
      </c>
      <c r="W60" s="9">
        <v>1997</v>
      </c>
      <c r="X60" s="9">
        <v>1998</v>
      </c>
      <c r="Y60" s="9">
        <v>1999</v>
      </c>
      <c r="Z60" s="9">
        <v>2000</v>
      </c>
      <c r="AA60" s="9">
        <v>2001</v>
      </c>
      <c r="AB60" s="9">
        <v>2002</v>
      </c>
      <c r="AC60" s="9">
        <v>2003</v>
      </c>
      <c r="AD60" s="9">
        <v>2004</v>
      </c>
      <c r="AE60" s="9">
        <v>2005</v>
      </c>
      <c r="AF60" s="9">
        <v>2006</v>
      </c>
      <c r="AG60" s="9">
        <v>2007</v>
      </c>
      <c r="AH60" s="9">
        <v>2008</v>
      </c>
      <c r="AI60" s="9">
        <v>2009</v>
      </c>
      <c r="AJ60" s="9">
        <v>2010</v>
      </c>
      <c r="AK60" s="9">
        <v>2011</v>
      </c>
      <c r="AL60" s="9">
        <v>2012</v>
      </c>
      <c r="AM60" s="9">
        <v>2013</v>
      </c>
      <c r="AN60" s="9">
        <v>2014</v>
      </c>
    </row>
    <row r="61" spans="1:40">
      <c r="B61" t="s">
        <v>1</v>
      </c>
      <c r="C61" s="33">
        <v>3.057523333333333E-2</v>
      </c>
      <c r="D61" s="33">
        <v>2.8858100000000001E-2</v>
      </c>
      <c r="E61" s="33">
        <v>2.4939099999999999E-2</v>
      </c>
      <c r="F61" s="33">
        <v>2.1796224999999999E-2</v>
      </c>
      <c r="G61" s="33">
        <v>2.6053699999999999E-2</v>
      </c>
      <c r="H61" s="33">
        <v>3.2239175000000002E-2</v>
      </c>
      <c r="I61" s="33">
        <v>3.2983674999999997E-2</v>
      </c>
      <c r="J61" s="33">
        <v>9.5205000000000012E-3</v>
      </c>
      <c r="K61" s="33">
        <v>1.0321875000000001E-2</v>
      </c>
      <c r="L61" s="33">
        <v>8.863349999999999E-3</v>
      </c>
      <c r="M61" s="33">
        <v>8.0970499999999997E-3</v>
      </c>
      <c r="N61" s="33">
        <v>7.8270749999999993E-3</v>
      </c>
      <c r="O61" s="33">
        <v>8.823774999999999E-3</v>
      </c>
      <c r="P61" s="33">
        <v>7.2186000000000004E-3</v>
      </c>
      <c r="Q61" s="33">
        <v>8.1210499999999994E-3</v>
      </c>
      <c r="R61" s="33">
        <v>9.910600000000002E-3</v>
      </c>
      <c r="S61" s="33">
        <v>7.3046499999999993E-3</v>
      </c>
      <c r="T61" s="33">
        <v>1.0675625000000001E-2</v>
      </c>
      <c r="U61" s="33">
        <v>1.1213025000000001E-2</v>
      </c>
      <c r="V61" s="33">
        <v>1.0605824999999999E-2</v>
      </c>
      <c r="W61" s="33">
        <v>1.3716850000000001E-2</v>
      </c>
      <c r="X61" s="33">
        <v>1.17156E-2</v>
      </c>
      <c r="Y61" s="33">
        <v>1.0773025000000002E-2</v>
      </c>
      <c r="Z61" s="33">
        <v>1.1516199999999999E-2</v>
      </c>
      <c r="AA61" s="33">
        <v>1.053115E-2</v>
      </c>
      <c r="AB61" s="33">
        <v>1.3654175000000001E-2</v>
      </c>
      <c r="AC61" s="33">
        <v>1.5072499999999999E-2</v>
      </c>
      <c r="AD61" s="33">
        <v>1.7148025000000001E-2</v>
      </c>
      <c r="AE61" s="33">
        <v>2.1900074999999998E-2</v>
      </c>
      <c r="AF61" s="33">
        <v>2.1866225000000003E-2</v>
      </c>
      <c r="AG61" s="33">
        <v>2.0736049999999999E-2</v>
      </c>
      <c r="AH61" s="33">
        <v>2.1266049999999998E-2</v>
      </c>
      <c r="AI61" s="33">
        <v>1.942E-2</v>
      </c>
      <c r="AJ61" s="33">
        <v>2.0037025E-2</v>
      </c>
      <c r="AK61" s="33">
        <v>1.6814075000000005E-2</v>
      </c>
      <c r="AL61" s="33">
        <v>1.5160399999999997E-2</v>
      </c>
      <c r="AM61" s="33">
        <v>1.7435174999999997E-2</v>
      </c>
      <c r="AN61" s="33">
        <v>1.6964324999999999E-2</v>
      </c>
    </row>
    <row r="62" spans="1:40">
      <c r="B62" t="s">
        <v>2</v>
      </c>
      <c r="C62" s="33">
        <v>5.3150333333333334E-2</v>
      </c>
      <c r="D62" s="33">
        <v>4.9436399999999998E-2</v>
      </c>
      <c r="E62" s="33">
        <v>3.8822974999999996E-2</v>
      </c>
      <c r="F62" s="33">
        <v>4.2805049999999997E-2</v>
      </c>
      <c r="G62" s="33">
        <v>4.4817174999999994E-2</v>
      </c>
      <c r="H62" s="33">
        <v>3.9607375E-2</v>
      </c>
      <c r="I62" s="33">
        <v>3.8832449999999998E-2</v>
      </c>
      <c r="J62" s="33">
        <v>3.1640225000000001E-2</v>
      </c>
      <c r="K62" s="33">
        <v>2.3212025000000001E-2</v>
      </c>
      <c r="L62" s="33">
        <v>1.9213874999999998E-2</v>
      </c>
      <c r="M62" s="33">
        <v>2.8184174999999999E-2</v>
      </c>
      <c r="N62" s="33">
        <v>2.5343774999999999E-2</v>
      </c>
      <c r="O62" s="33">
        <v>2.1604450000000001E-2</v>
      </c>
      <c r="P62" s="33">
        <v>2.1579150000000002E-2</v>
      </c>
      <c r="Q62" s="33">
        <v>2.9478850000000001E-2</v>
      </c>
      <c r="R62" s="33">
        <v>2.93221E-2</v>
      </c>
      <c r="S62" s="33">
        <v>3.13096E-2</v>
      </c>
      <c r="T62" s="33">
        <v>3.5690874999999997E-2</v>
      </c>
      <c r="U62" s="33">
        <v>3.3500074999999997E-2</v>
      </c>
      <c r="V62" s="33">
        <v>2.6594850000000003E-2</v>
      </c>
      <c r="W62" s="33">
        <v>2.9293674999999998E-2</v>
      </c>
      <c r="X62" s="33">
        <v>2.6171349999999999E-2</v>
      </c>
      <c r="Y62" s="33">
        <v>2.37892E-2</v>
      </c>
      <c r="Z62" s="33">
        <v>1.84403E-2</v>
      </c>
      <c r="AA62" s="33">
        <v>1.8794350000000001E-2</v>
      </c>
      <c r="AB62" s="33">
        <v>1.7481125E-2</v>
      </c>
      <c r="AC62" s="33">
        <v>1.9535525000000001E-2</v>
      </c>
      <c r="AD62" s="33">
        <v>2.5173125000000001E-2</v>
      </c>
      <c r="AE62" s="33">
        <v>3.3654724999999996E-2</v>
      </c>
      <c r="AF62" s="33">
        <v>3.50841E-2</v>
      </c>
      <c r="AG62" s="33">
        <v>3.4192050000000002E-2</v>
      </c>
      <c r="AH62" s="33">
        <v>3.3355349999999999E-2</v>
      </c>
      <c r="AI62" s="33">
        <v>3.3941600000000002E-2</v>
      </c>
      <c r="AJ62" s="33">
        <v>2.7030674999999997E-2</v>
      </c>
      <c r="AK62" s="33">
        <v>2.85212E-2</v>
      </c>
      <c r="AL62" s="33">
        <v>2.6756700000000001E-2</v>
      </c>
      <c r="AM62" s="33">
        <v>2.9158674999999998E-2</v>
      </c>
      <c r="AN62" s="33">
        <v>2.881715E-2</v>
      </c>
    </row>
    <row r="63" spans="1:40">
      <c r="B63" t="s">
        <v>3</v>
      </c>
      <c r="C63" s="33">
        <v>4.7292833333333339E-2</v>
      </c>
      <c r="D63" s="33">
        <v>5.6359550000000001E-2</v>
      </c>
      <c r="E63" s="33">
        <v>4.8933374999999994E-2</v>
      </c>
      <c r="F63" s="33">
        <v>4.523365E-2</v>
      </c>
      <c r="G63" s="33">
        <v>4.0855074999999998E-2</v>
      </c>
      <c r="H63" s="33">
        <v>3.2101575E-2</v>
      </c>
      <c r="I63" s="33">
        <v>3.7042724999999999E-2</v>
      </c>
      <c r="J63" s="33">
        <v>3.5785299999999999E-2</v>
      </c>
      <c r="K63" s="33">
        <v>3.9012100000000001E-2</v>
      </c>
      <c r="L63" s="33">
        <v>3.339785E-2</v>
      </c>
      <c r="M63" s="33">
        <v>3.0014600000000002E-2</v>
      </c>
      <c r="N63" s="33">
        <v>2.1367900000000002E-2</v>
      </c>
      <c r="O63" s="33">
        <v>2.6406699999999998E-2</v>
      </c>
      <c r="P63" s="33">
        <v>2.7288174999999998E-2</v>
      </c>
      <c r="Q63" s="33">
        <v>1.7798825000000001E-2</v>
      </c>
      <c r="R63" s="33">
        <v>9.5061750000000004E-3</v>
      </c>
      <c r="S63" s="33">
        <v>1.4664224999999999E-2</v>
      </c>
      <c r="T63" s="33">
        <v>1.25944E-2</v>
      </c>
      <c r="U63" s="33">
        <v>1.330865E-2</v>
      </c>
      <c r="V63" s="33">
        <v>1.9255425E-2</v>
      </c>
      <c r="W63" s="33">
        <v>2.2108675000000001E-2</v>
      </c>
      <c r="X63" s="33">
        <v>1.6494974999999999E-2</v>
      </c>
      <c r="Y63" s="33">
        <v>1.145875E-2</v>
      </c>
      <c r="Z63" s="33">
        <v>9.8905499999999997E-3</v>
      </c>
      <c r="AA63" s="33">
        <v>1.0671824999999999E-2</v>
      </c>
      <c r="AB63" s="33">
        <v>1.2789850000000002E-2</v>
      </c>
      <c r="AC63" s="33">
        <v>1.46748E-2</v>
      </c>
      <c r="AD63" s="33">
        <v>8.7712250000000005E-3</v>
      </c>
      <c r="AE63" s="33">
        <v>1.7598324999999998E-2</v>
      </c>
      <c r="AF63" s="33">
        <v>1.85478E-2</v>
      </c>
      <c r="AG63" s="33">
        <v>1.5747174999999999E-2</v>
      </c>
      <c r="AH63" s="33">
        <v>1.8657924999999999E-2</v>
      </c>
      <c r="AI63" s="33">
        <v>2.0674425E-2</v>
      </c>
      <c r="AJ63" s="33">
        <v>1.8210924999999999E-2</v>
      </c>
      <c r="AK63" s="33">
        <v>1.6285225E-2</v>
      </c>
      <c r="AL63" s="33">
        <v>1.5088074999999999E-2</v>
      </c>
      <c r="AM63" s="33">
        <v>1.8927975E-2</v>
      </c>
      <c r="AN63" s="33">
        <v>1.6787674999999998E-2</v>
      </c>
    </row>
    <row r="64" spans="1:40">
      <c r="B64" t="s">
        <v>4</v>
      </c>
      <c r="C64" s="33">
        <v>2.3388900000000001E-2</v>
      </c>
      <c r="D64" s="33">
        <v>1.5183874999999999E-2</v>
      </c>
      <c r="E64" s="33">
        <v>9.6103000000000004E-3</v>
      </c>
      <c r="F64" s="33">
        <v>9.3837750000000004E-3</v>
      </c>
      <c r="G64" s="33">
        <v>5.2434000000000005E-3</v>
      </c>
      <c r="H64" s="33">
        <v>3.3325249999999998E-3</v>
      </c>
      <c r="I64" s="33">
        <v>3.5019250000000004E-3</v>
      </c>
      <c r="J64" s="33">
        <v>5.6152750000000003E-3</v>
      </c>
      <c r="K64" s="33">
        <v>8.9847499999999992E-4</v>
      </c>
      <c r="L64" s="33">
        <v>2.4079499999999998E-3</v>
      </c>
      <c r="M64" s="33">
        <v>6.9822750000000005E-3</v>
      </c>
      <c r="N64" s="33">
        <v>1.270195E-2</v>
      </c>
      <c r="O64" s="33">
        <v>7.4303749999999995E-3</v>
      </c>
      <c r="P64" s="33">
        <v>7.2442750000000014E-3</v>
      </c>
      <c r="Q64" s="33">
        <v>7.0256249999999989E-3</v>
      </c>
      <c r="R64" s="33">
        <v>5.792775E-3</v>
      </c>
      <c r="S64" s="33">
        <v>7.0663499999999999E-3</v>
      </c>
      <c r="T64" s="33">
        <v>6.9117999999999992E-3</v>
      </c>
      <c r="U64" s="33">
        <v>5.8025500000000001E-3</v>
      </c>
      <c r="V64" s="33">
        <v>1.0408975000000001E-2</v>
      </c>
      <c r="W64" s="33">
        <v>1.0824275E-2</v>
      </c>
      <c r="X64" s="33">
        <v>1.6469875000000002E-2</v>
      </c>
      <c r="Y64" s="33">
        <v>1.3704350000000001E-2</v>
      </c>
      <c r="Z64" s="33">
        <v>1.07952E-2</v>
      </c>
      <c r="AA64" s="33">
        <v>1.1602825000000001E-2</v>
      </c>
      <c r="AB64" s="33">
        <v>9.8994500000000006E-3</v>
      </c>
      <c r="AC64" s="33">
        <v>1.1147175E-2</v>
      </c>
      <c r="AD64" s="33">
        <v>2.3076775000000001E-2</v>
      </c>
      <c r="AE64" s="33">
        <v>3.3445025000000003E-2</v>
      </c>
      <c r="AF64" s="33">
        <v>2.5668299999999998E-2</v>
      </c>
      <c r="AG64" s="33">
        <v>2.7108300000000002E-2</v>
      </c>
      <c r="AH64" s="33">
        <v>2.9537174999999999E-2</v>
      </c>
      <c r="AI64" s="33">
        <v>2.5003925E-2</v>
      </c>
      <c r="AJ64" s="33">
        <v>2.2653725E-2</v>
      </c>
      <c r="AK64" s="33">
        <v>2.1072649999999998E-2</v>
      </c>
      <c r="AL64" s="33">
        <v>2.3753475E-2</v>
      </c>
      <c r="AM64" s="33">
        <v>2.36711E-2</v>
      </c>
      <c r="AN64" s="33">
        <v>2.1555300000000003E-2</v>
      </c>
    </row>
    <row r="65" spans="2:40">
      <c r="B65" t="s">
        <v>5</v>
      </c>
      <c r="C65" s="33">
        <v>4.2225666666666668E-2</v>
      </c>
      <c r="D65" s="33">
        <v>4.7672025E-2</v>
      </c>
      <c r="E65" s="33">
        <v>4.8681975000000002E-2</v>
      </c>
      <c r="F65" s="33">
        <v>5.8538999999999994E-2</v>
      </c>
      <c r="G65" s="33">
        <v>4.0193699999999999E-2</v>
      </c>
      <c r="H65" s="33">
        <v>3.9181750000000001E-2</v>
      </c>
      <c r="I65" s="33">
        <v>2.4844175E-2</v>
      </c>
      <c r="J65" s="33">
        <v>1.9618624999999997E-2</v>
      </c>
      <c r="K65" s="33">
        <v>1.4160925E-2</v>
      </c>
      <c r="L65" s="33">
        <v>1.8559000000000003E-2</v>
      </c>
      <c r="M65" s="33">
        <v>1.3046574999999999E-2</v>
      </c>
      <c r="N65" s="33">
        <v>1.4393349999999999E-2</v>
      </c>
      <c r="O65" s="33">
        <v>1.6878850000000001E-2</v>
      </c>
      <c r="P65" s="33">
        <v>1.6005499999999999E-2</v>
      </c>
      <c r="Q65" s="33">
        <v>1.5260375E-2</v>
      </c>
      <c r="R65" s="33">
        <v>2.0282725000000001E-2</v>
      </c>
      <c r="S65" s="33">
        <v>1.7903374999999999E-2</v>
      </c>
      <c r="T65" s="33">
        <v>2.8068649999999997E-2</v>
      </c>
      <c r="U65" s="33">
        <v>2.2125449999999998E-2</v>
      </c>
      <c r="V65" s="33">
        <v>1.5992025E-2</v>
      </c>
      <c r="W65" s="33">
        <v>1.8183274999999999E-2</v>
      </c>
      <c r="X65" s="33">
        <v>1.892655E-2</v>
      </c>
      <c r="Y65" s="33">
        <v>1.7240374999999999E-2</v>
      </c>
      <c r="Z65" s="33">
        <v>1.703085E-2</v>
      </c>
      <c r="AA65" s="33">
        <v>2.1378100000000001E-2</v>
      </c>
      <c r="AB65" s="33">
        <v>2.686235E-2</v>
      </c>
      <c r="AC65" s="33">
        <v>2.2135800000000001E-2</v>
      </c>
      <c r="AD65" s="33">
        <v>2.1423950000000001E-2</v>
      </c>
      <c r="AE65" s="33">
        <v>2.3342100000000001E-2</v>
      </c>
      <c r="AF65" s="33">
        <v>2.0990450000000001E-2</v>
      </c>
      <c r="AG65" s="33">
        <v>2.1441925000000001E-2</v>
      </c>
      <c r="AH65" s="33">
        <v>1.9666300000000001E-2</v>
      </c>
      <c r="AI65" s="33">
        <v>2.1104375000000002E-2</v>
      </c>
      <c r="AJ65" s="33">
        <v>1.9228749999999999E-2</v>
      </c>
      <c r="AK65" s="33">
        <v>1.4340175E-2</v>
      </c>
      <c r="AL65" s="33">
        <v>1.35266E-2</v>
      </c>
      <c r="AM65" s="33">
        <v>1.4040324999999999E-2</v>
      </c>
      <c r="AN65" s="33">
        <v>1.5717299999999997E-2</v>
      </c>
    </row>
    <row r="66" spans="2:40">
      <c r="B66" t="s">
        <v>6</v>
      </c>
      <c r="C66" s="33">
        <v>9.8746E-2</v>
      </c>
      <c r="D66" s="33">
        <v>9.3315325000000005E-2</v>
      </c>
      <c r="E66" s="33">
        <v>8.8666200000000001E-2</v>
      </c>
      <c r="F66" s="33">
        <v>7.7878549999999991E-2</v>
      </c>
      <c r="G66" s="33">
        <v>5.9730899999999996E-2</v>
      </c>
      <c r="H66" s="33">
        <v>5.0870224999999998E-2</v>
      </c>
      <c r="I66" s="33">
        <v>3.9882775000000002E-2</v>
      </c>
      <c r="J66" s="33">
        <v>4.76006E-2</v>
      </c>
      <c r="K66" s="33">
        <v>3.7735049999999999E-2</v>
      </c>
      <c r="L66" s="33">
        <v>1.9985574999999998E-2</v>
      </c>
      <c r="M66" s="33">
        <v>1.4586700000000001E-2</v>
      </c>
      <c r="N66" s="33">
        <v>1.8468825000000001E-2</v>
      </c>
      <c r="O66" s="33">
        <v>1.251505E-2</v>
      </c>
      <c r="P66" s="33">
        <v>5.2554749999999999E-3</v>
      </c>
      <c r="Q66" s="33">
        <v>7.9493250000000001E-3</v>
      </c>
      <c r="R66" s="33">
        <v>7.9384499999999997E-3</v>
      </c>
      <c r="S66" s="33">
        <v>7.6708999999999996E-3</v>
      </c>
      <c r="T66" s="33">
        <v>1.7192724999999999E-2</v>
      </c>
      <c r="U66" s="33">
        <v>1.6017150000000001E-2</v>
      </c>
      <c r="V66" s="33">
        <v>5.4315250000000004E-3</v>
      </c>
      <c r="W66" s="33">
        <v>6.0826999999999999E-3</v>
      </c>
      <c r="X66" s="33">
        <v>1.2776900000000001E-2</v>
      </c>
      <c r="Y66" s="33">
        <v>1.4581425000000002E-2</v>
      </c>
      <c r="Z66" s="33">
        <v>9.8341000000000001E-3</v>
      </c>
      <c r="AA66" s="33">
        <v>8.8475500000000009E-3</v>
      </c>
      <c r="AB66" s="33">
        <v>7.2826999999999996E-3</v>
      </c>
      <c r="AC66" s="33">
        <v>7.5767750000000009E-3</v>
      </c>
      <c r="AD66" s="33">
        <v>7.7181000000000003E-3</v>
      </c>
      <c r="AE66" s="33">
        <v>3.0236425000000001E-2</v>
      </c>
      <c r="AF66" s="33">
        <v>1.754095E-2</v>
      </c>
      <c r="AG66" s="33">
        <v>2.016335E-2</v>
      </c>
      <c r="AH66" s="33">
        <v>2.6471099999999997E-2</v>
      </c>
      <c r="AI66" s="33">
        <v>1.8179575E-2</v>
      </c>
      <c r="AJ66" s="33">
        <v>1.2045424999999998E-2</v>
      </c>
      <c r="AK66" s="33">
        <v>1.2426475000000001E-2</v>
      </c>
      <c r="AL66" s="33">
        <v>1.7469949999999998E-2</v>
      </c>
      <c r="AM66" s="33">
        <v>1.4449724999999998E-2</v>
      </c>
      <c r="AN66" s="33">
        <v>1.8788375E-2</v>
      </c>
    </row>
    <row r="67" spans="2:40">
      <c r="B67" t="s">
        <v>7</v>
      </c>
      <c r="C67" s="33">
        <v>4.3993966666666662E-2</v>
      </c>
      <c r="D67" s="33">
        <v>3.1794975000000003E-2</v>
      </c>
      <c r="E67" s="33">
        <v>3.3353974999999994E-2</v>
      </c>
      <c r="F67" s="33">
        <v>3.0486849999999999E-2</v>
      </c>
      <c r="G67" s="33">
        <v>2.5811599999999997E-2</v>
      </c>
      <c r="H67" s="33">
        <v>2.5107350000000001E-2</v>
      </c>
      <c r="I67" s="33">
        <v>2.3896374999999997E-2</v>
      </c>
      <c r="J67" s="33">
        <v>2.1939449999999999E-2</v>
      </c>
      <c r="K67" s="33">
        <v>1.8117275000000002E-2</v>
      </c>
      <c r="L67" s="33">
        <v>1.7791925E-2</v>
      </c>
      <c r="M67" s="33">
        <v>1.5857925000000002E-2</v>
      </c>
      <c r="N67" s="33">
        <v>1.4184199999999999E-2</v>
      </c>
      <c r="O67" s="33">
        <v>1.2564024999999999E-2</v>
      </c>
      <c r="P67" s="33">
        <v>1.7582550000000002E-2</v>
      </c>
      <c r="Q67" s="33">
        <v>1.7096425000000002E-2</v>
      </c>
      <c r="R67" s="33">
        <v>1.8142425E-2</v>
      </c>
      <c r="S67" s="33">
        <v>2.0810249999999999E-2</v>
      </c>
      <c r="T67" s="33">
        <v>2.2230300000000001E-2</v>
      </c>
      <c r="U67" s="33">
        <v>2.2855449999999999E-2</v>
      </c>
      <c r="V67" s="33">
        <v>2.1573374999999999E-2</v>
      </c>
      <c r="W67" s="33">
        <v>2.3339400000000003E-2</v>
      </c>
      <c r="X67" s="33">
        <v>1.962525E-2</v>
      </c>
      <c r="Y67" s="33">
        <v>2.3220625000000002E-2</v>
      </c>
      <c r="Z67" s="33">
        <v>1.9098799999999999E-2</v>
      </c>
      <c r="AA67" s="33">
        <v>1.8694474999999999E-2</v>
      </c>
      <c r="AB67" s="33">
        <v>2.192945E-2</v>
      </c>
      <c r="AC67" s="33">
        <v>2.1332975000000001E-2</v>
      </c>
      <c r="AD67" s="33">
        <v>2.0106424999999997E-2</v>
      </c>
      <c r="AE67" s="33">
        <v>2.5509575E-2</v>
      </c>
      <c r="AF67" s="33">
        <v>2.5876524999999997E-2</v>
      </c>
      <c r="AG67" s="33">
        <v>2.9936399999999998E-2</v>
      </c>
      <c r="AH67" s="33">
        <v>2.8333524999999998E-2</v>
      </c>
      <c r="AI67" s="33">
        <v>2.6908274999999999E-2</v>
      </c>
      <c r="AJ67" s="33">
        <v>3.0707850000000002E-2</v>
      </c>
      <c r="AK67" s="33">
        <v>2.8988374999999997E-2</v>
      </c>
      <c r="AL67" s="33">
        <v>2.6619875000000001E-2</v>
      </c>
      <c r="AM67" s="33">
        <v>2.6226224999999999E-2</v>
      </c>
      <c r="AN67" s="33">
        <v>2.9513874999999998E-2</v>
      </c>
    </row>
    <row r="68" spans="2:40">
      <c r="B68" t="s">
        <v>8</v>
      </c>
      <c r="C68" s="33">
        <v>3.5122266666666672E-2</v>
      </c>
      <c r="D68" s="33">
        <v>3.0917774999999998E-2</v>
      </c>
      <c r="E68" s="33">
        <v>3.0099374999999998E-2</v>
      </c>
      <c r="F68" s="33">
        <v>2.5109125000000003E-2</v>
      </c>
      <c r="G68" s="33">
        <v>1.8528099999999999E-2</v>
      </c>
      <c r="H68" s="33">
        <v>2.3023600000000002E-2</v>
      </c>
      <c r="I68" s="33">
        <v>1.7876824999999999E-2</v>
      </c>
      <c r="J68" s="33">
        <v>1.7826124999999998E-2</v>
      </c>
      <c r="K68" s="33">
        <v>1.358475E-2</v>
      </c>
      <c r="L68" s="33">
        <v>1.1194425000000001E-2</v>
      </c>
      <c r="M68" s="33">
        <v>1.6682599999999999E-2</v>
      </c>
      <c r="N68" s="33">
        <v>2.2913199999999998E-2</v>
      </c>
      <c r="O68" s="33">
        <v>1.5736375E-2</v>
      </c>
      <c r="P68" s="33">
        <v>2.196325E-2</v>
      </c>
      <c r="Q68" s="33">
        <v>2.0592674999999998E-2</v>
      </c>
      <c r="R68" s="33">
        <v>2.5667974999999999E-2</v>
      </c>
      <c r="S68" s="33">
        <v>2.8251675E-2</v>
      </c>
      <c r="T68" s="33">
        <v>2.3431475E-2</v>
      </c>
      <c r="U68" s="33">
        <v>2.2209874999999997E-2</v>
      </c>
      <c r="V68" s="33">
        <v>2.9246250000000001E-2</v>
      </c>
      <c r="W68" s="33">
        <v>2.8837300000000003E-2</v>
      </c>
      <c r="X68" s="33">
        <v>2.8601225000000001E-2</v>
      </c>
      <c r="Y68" s="33">
        <v>2.9091249999999999E-2</v>
      </c>
      <c r="Z68" s="33">
        <v>3.230475E-2</v>
      </c>
      <c r="AA68" s="33">
        <v>3.1520624999999997E-2</v>
      </c>
      <c r="AB68" s="33">
        <v>2.5839725000000001E-2</v>
      </c>
      <c r="AC68" s="33">
        <v>3.1080150000000001E-2</v>
      </c>
      <c r="AD68" s="33">
        <v>2.6120549999999999E-2</v>
      </c>
      <c r="AE68" s="33">
        <v>2.5024350000000001E-2</v>
      </c>
      <c r="AF68" s="33">
        <v>2.5760425E-2</v>
      </c>
      <c r="AG68" s="33">
        <v>2.9023799999999999E-2</v>
      </c>
      <c r="AH68" s="33">
        <v>2.7195100000000003E-2</v>
      </c>
      <c r="AI68" s="33">
        <v>2.2724774999999999E-2</v>
      </c>
      <c r="AJ68" s="33">
        <v>2.2033749999999998E-2</v>
      </c>
      <c r="AK68" s="33">
        <v>1.9297775E-2</v>
      </c>
      <c r="AL68" s="33">
        <v>1.7845574999999999E-2</v>
      </c>
      <c r="AM68" s="33">
        <v>1.790185E-2</v>
      </c>
      <c r="AN68" s="33">
        <v>1.8718274999999999E-2</v>
      </c>
    </row>
    <row r="69" spans="2:40">
      <c r="B69" t="s">
        <v>9</v>
      </c>
      <c r="C69" s="33">
        <v>1.7841333333333331E-2</v>
      </c>
      <c r="D69" s="33">
        <v>1.5005875E-2</v>
      </c>
      <c r="E69" s="33">
        <v>1.036865E-2</v>
      </c>
      <c r="F69" s="33">
        <v>7.7890499999999996E-3</v>
      </c>
      <c r="G69" s="33">
        <v>8.0813499999999993E-3</v>
      </c>
      <c r="H69" s="33">
        <v>5.1218499999999998E-3</v>
      </c>
      <c r="I69" s="33">
        <v>5.6489499999999998E-3</v>
      </c>
      <c r="J69" s="33">
        <v>6.5461999999999994E-3</v>
      </c>
      <c r="K69" s="33">
        <v>5.8231749999999999E-3</v>
      </c>
      <c r="L69" s="33">
        <v>5.7599499999999998E-3</v>
      </c>
      <c r="M69" s="33">
        <v>8.9012499999999994E-3</v>
      </c>
      <c r="N69" s="33">
        <v>8.2575249999999999E-3</v>
      </c>
      <c r="O69" s="33">
        <v>6.9847499999999996E-3</v>
      </c>
      <c r="P69" s="33">
        <v>6.1255500000000004E-3</v>
      </c>
      <c r="Q69" s="33">
        <v>6.389825E-3</v>
      </c>
      <c r="R69" s="33">
        <v>7.5886E-3</v>
      </c>
      <c r="S69" s="33">
        <v>6.8877499999999998E-3</v>
      </c>
      <c r="T69" s="33">
        <v>8.3062999999999991E-3</v>
      </c>
      <c r="U69" s="33">
        <v>1.0182774999999998E-2</v>
      </c>
      <c r="V69" s="33">
        <v>1.1409399999999998E-2</v>
      </c>
      <c r="W69" s="33">
        <v>8.7277750000000001E-3</v>
      </c>
      <c r="X69" s="33">
        <v>1.1008175000000002E-2</v>
      </c>
      <c r="Y69" s="33">
        <v>1.25147E-2</v>
      </c>
      <c r="Z69" s="33">
        <v>1.4224525000000002E-2</v>
      </c>
      <c r="AA69" s="33">
        <v>1.1957000000000001E-2</v>
      </c>
      <c r="AB69" s="33">
        <v>1.0707825000000001E-2</v>
      </c>
      <c r="AC69" s="33">
        <v>1.3436149999999999E-2</v>
      </c>
      <c r="AD69" s="33">
        <v>1.6249400000000001E-2</v>
      </c>
      <c r="AE69" s="33">
        <v>2.9955425000000001E-2</v>
      </c>
      <c r="AF69" s="33">
        <v>2.4428999999999999E-2</v>
      </c>
      <c r="AG69" s="33">
        <v>2.4620900000000001E-2</v>
      </c>
      <c r="AH69" s="33">
        <v>2.0066825E-2</v>
      </c>
      <c r="AI69" s="33">
        <v>1.7457275000000001E-2</v>
      </c>
      <c r="AJ69" s="33">
        <v>1.6141000000000003E-2</v>
      </c>
      <c r="AK69" s="33">
        <v>1.7948699999999998E-2</v>
      </c>
      <c r="AL69" s="33">
        <v>1.6370925000000001E-2</v>
      </c>
      <c r="AM69" s="33">
        <v>2.0189600000000002E-2</v>
      </c>
      <c r="AN69" s="33">
        <v>1.9213049999999999E-2</v>
      </c>
    </row>
    <row r="70" spans="2:40">
      <c r="B70" t="s">
        <v>10</v>
      </c>
      <c r="C70" s="33">
        <v>2.2151900000000002E-2</v>
      </c>
      <c r="D70" s="33">
        <v>2.1472699999999997E-2</v>
      </c>
      <c r="E70" s="33">
        <v>2.0455225E-2</v>
      </c>
      <c r="F70" s="33">
        <v>2.1711250000000001E-2</v>
      </c>
      <c r="G70" s="33">
        <v>1.9287849999999999E-2</v>
      </c>
      <c r="H70" s="33">
        <v>1.9954550000000001E-2</v>
      </c>
      <c r="I70" s="33">
        <v>1.6146924999999999E-2</v>
      </c>
      <c r="J70" s="33">
        <v>1.3680999999999999E-2</v>
      </c>
      <c r="K70" s="33">
        <v>1.1816024999999999E-2</v>
      </c>
      <c r="L70" s="33">
        <v>8.5343499999999996E-3</v>
      </c>
      <c r="M70" s="33">
        <v>1.3506200000000001E-2</v>
      </c>
      <c r="N70" s="33">
        <v>1.65264E-2</v>
      </c>
      <c r="O70" s="33">
        <v>1.5035125E-2</v>
      </c>
      <c r="P70" s="33">
        <v>1.5677425000000002E-2</v>
      </c>
      <c r="Q70" s="33">
        <v>1.17193E-2</v>
      </c>
      <c r="R70" s="33">
        <v>1.4300674999999999E-2</v>
      </c>
      <c r="S70" s="33">
        <v>1.6176300000000001E-2</v>
      </c>
      <c r="T70" s="33">
        <v>1.8582250000000002E-2</v>
      </c>
      <c r="U70" s="33">
        <v>1.7016650000000001E-2</v>
      </c>
      <c r="V70" s="33">
        <v>1.9264224999999999E-2</v>
      </c>
      <c r="W70" s="33">
        <v>1.9278725E-2</v>
      </c>
      <c r="X70" s="33">
        <v>2.0045250000000001E-2</v>
      </c>
      <c r="Y70" s="33">
        <v>2.1454800000000003E-2</v>
      </c>
      <c r="Z70" s="33">
        <v>2.597445E-2</v>
      </c>
      <c r="AA70" s="33">
        <v>2.4027349999999996E-2</v>
      </c>
      <c r="AB70" s="33">
        <v>2.0602850000000002E-2</v>
      </c>
      <c r="AC70" s="33">
        <v>2.3479775000000001E-2</v>
      </c>
      <c r="AD70" s="33">
        <v>2.7494150000000002E-2</v>
      </c>
      <c r="AE70" s="33">
        <v>3.0812825000000002E-2</v>
      </c>
      <c r="AF70" s="33">
        <v>2.8837225000000001E-2</v>
      </c>
      <c r="AG70" s="33">
        <v>2.6118224999999998E-2</v>
      </c>
      <c r="AH70" s="33">
        <v>3.0391800000000004E-2</v>
      </c>
      <c r="AI70" s="33">
        <v>2.6606425E-2</v>
      </c>
      <c r="AJ70" s="33">
        <v>2.9533625000000001E-2</v>
      </c>
      <c r="AK70" s="33">
        <v>2.574195E-2</v>
      </c>
      <c r="AL70" s="33">
        <v>2.3013775E-2</v>
      </c>
      <c r="AM70" s="33">
        <v>2.2774700000000002E-2</v>
      </c>
      <c r="AN70" s="33">
        <v>2.3349600000000002E-2</v>
      </c>
    </row>
    <row r="71" spans="2:40">
      <c r="B71" t="s">
        <v>11</v>
      </c>
      <c r="C71" s="33">
        <v>2.7403333333333335E-2</v>
      </c>
      <c r="D71" s="33">
        <v>2.6412825000000001E-2</v>
      </c>
      <c r="E71" s="33">
        <v>2.3761274999999998E-2</v>
      </c>
      <c r="F71" s="33">
        <v>1.8861425000000001E-2</v>
      </c>
      <c r="G71" s="33">
        <v>1.8345125E-2</v>
      </c>
      <c r="H71" s="33">
        <v>3.9990749999999999E-2</v>
      </c>
      <c r="I71" s="33">
        <v>3.0858324999999999E-2</v>
      </c>
      <c r="J71" s="33">
        <v>1.4442999999999999E-2</v>
      </c>
      <c r="K71" s="33">
        <v>1.4281149999999999E-2</v>
      </c>
      <c r="L71" s="33">
        <v>1.4578399999999998E-2</v>
      </c>
      <c r="M71" s="33">
        <v>2.0258875000000003E-2</v>
      </c>
      <c r="N71" s="33">
        <v>2.2264675000000001E-2</v>
      </c>
      <c r="O71" s="33">
        <v>1.7749625000000002E-2</v>
      </c>
      <c r="P71" s="33">
        <v>1.2947149999999999E-2</v>
      </c>
      <c r="Q71" s="33">
        <v>7.3389749999999993E-3</v>
      </c>
      <c r="R71" s="33">
        <v>9.2111750000000003E-3</v>
      </c>
      <c r="S71" s="33">
        <v>8.4606750000000008E-3</v>
      </c>
      <c r="T71" s="33">
        <v>1.1793400000000001E-2</v>
      </c>
      <c r="U71" s="33">
        <v>1.0974850000000001E-2</v>
      </c>
      <c r="V71" s="33">
        <v>1.2460624999999999E-2</v>
      </c>
      <c r="W71" s="33">
        <v>1.4126174999999999E-2</v>
      </c>
      <c r="X71" s="33">
        <v>1.4149924999999999E-2</v>
      </c>
      <c r="Y71" s="33">
        <v>1.3974675000000001E-2</v>
      </c>
      <c r="Z71" s="33">
        <v>2.28065E-2</v>
      </c>
      <c r="AA71" s="33">
        <v>1.9389774999999998E-2</v>
      </c>
      <c r="AB71" s="33">
        <v>1.6482550000000002E-2</v>
      </c>
      <c r="AC71" s="33">
        <v>1.3340925E-2</v>
      </c>
      <c r="AD71" s="33">
        <v>1.4201450000000001E-2</v>
      </c>
      <c r="AE71" s="33">
        <v>2.2441474999999999E-2</v>
      </c>
      <c r="AF71" s="33">
        <v>2.0997699999999998E-2</v>
      </c>
      <c r="AG71" s="33">
        <v>1.8536850000000001E-2</v>
      </c>
      <c r="AH71" s="33">
        <v>1.9331225E-2</v>
      </c>
      <c r="AI71" s="33">
        <v>2.4683500000000001E-2</v>
      </c>
      <c r="AJ71" s="33">
        <v>1.5674250000000001E-2</v>
      </c>
      <c r="AK71" s="33">
        <v>1.5628375E-2</v>
      </c>
      <c r="AL71" s="33">
        <v>1.5347425000000001E-2</v>
      </c>
      <c r="AM71" s="33">
        <v>1.6802925E-2</v>
      </c>
      <c r="AN71" s="33">
        <v>2.0887074999999998E-2</v>
      </c>
    </row>
    <row r="72" spans="2:40">
      <c r="B72" t="s">
        <v>12</v>
      </c>
      <c r="C72" s="33">
        <v>2.8885033333333334E-2</v>
      </c>
      <c r="D72" s="33">
        <v>2.4689450000000002E-2</v>
      </c>
      <c r="E72" s="33">
        <v>2.8584075E-2</v>
      </c>
      <c r="F72" s="33">
        <v>2.5914400000000004E-2</v>
      </c>
      <c r="G72" s="33">
        <v>1.984855E-2</v>
      </c>
      <c r="H72" s="33">
        <v>2.1229049999999999E-2</v>
      </c>
      <c r="I72" s="33">
        <v>2.9192525E-2</v>
      </c>
      <c r="J72" s="33">
        <v>2.7649825000000003E-2</v>
      </c>
      <c r="K72" s="33">
        <v>3.1669925000000002E-2</v>
      </c>
      <c r="L72" s="33">
        <v>2.618295E-2</v>
      </c>
      <c r="M72" s="33">
        <v>2.966485E-2</v>
      </c>
      <c r="N72" s="33">
        <v>3.04742E-2</v>
      </c>
      <c r="O72" s="33">
        <v>2.6826300000000001E-2</v>
      </c>
      <c r="P72" s="33">
        <v>1.9696625000000002E-2</v>
      </c>
      <c r="Q72" s="33">
        <v>1.7028025000000002E-2</v>
      </c>
      <c r="R72" s="33">
        <v>1.678495E-2</v>
      </c>
      <c r="S72" s="33">
        <v>1.7421099999999998E-2</v>
      </c>
      <c r="T72" s="33">
        <v>1.5487575E-2</v>
      </c>
      <c r="U72" s="33">
        <v>1.4925174999999999E-2</v>
      </c>
      <c r="V72" s="33">
        <v>1.3613E-2</v>
      </c>
      <c r="W72" s="33">
        <v>1.6265375000000002E-2</v>
      </c>
      <c r="X72" s="33">
        <v>1.40543E-2</v>
      </c>
      <c r="Y72" s="33">
        <v>1.2471049999999999E-2</v>
      </c>
      <c r="Z72" s="33">
        <v>1.9548375E-2</v>
      </c>
      <c r="AA72" s="33">
        <v>2.1566499999999999E-2</v>
      </c>
      <c r="AB72" s="33">
        <v>1.6923624999999998E-2</v>
      </c>
      <c r="AC72" s="33">
        <v>1.7388150000000002E-2</v>
      </c>
      <c r="AD72" s="33">
        <v>1.9114450000000002E-2</v>
      </c>
      <c r="AE72" s="33">
        <v>1.9170424999999998E-2</v>
      </c>
      <c r="AF72" s="33">
        <v>2.4305774999999998E-2</v>
      </c>
      <c r="AG72" s="33">
        <v>2.5487724999999999E-2</v>
      </c>
      <c r="AH72" s="33">
        <v>2.7325824999999998E-2</v>
      </c>
      <c r="AI72" s="33">
        <v>2.1944974999999999E-2</v>
      </c>
      <c r="AJ72" s="33">
        <v>1.9778424999999999E-2</v>
      </c>
      <c r="AK72" s="33">
        <v>2.183475E-2</v>
      </c>
      <c r="AL72" s="33">
        <v>2.1153874999999999E-2</v>
      </c>
      <c r="AM72" s="33">
        <v>2.1781874999999999E-2</v>
      </c>
      <c r="AN72" s="33">
        <v>2.3748449999999997E-2</v>
      </c>
    </row>
    <row r="73" spans="2:40">
      <c r="B73" t="s">
        <v>13</v>
      </c>
      <c r="C73" s="33">
        <v>1.6729366666666669E-2</v>
      </c>
      <c r="D73" s="33">
        <v>1.1997075000000001E-2</v>
      </c>
      <c r="E73" s="33">
        <v>1.21066E-2</v>
      </c>
      <c r="F73" s="33">
        <v>1.3543274999999999E-2</v>
      </c>
      <c r="G73" s="33">
        <v>1.5104075E-2</v>
      </c>
      <c r="H73" s="33">
        <v>1.2104225E-2</v>
      </c>
      <c r="I73" s="33">
        <v>9.2597500000000006E-3</v>
      </c>
      <c r="J73" s="33">
        <v>6.2409499999999994E-3</v>
      </c>
      <c r="K73" s="33">
        <v>3.9582750000000007E-3</v>
      </c>
      <c r="L73" s="33">
        <v>3.56435E-3</v>
      </c>
      <c r="M73" s="33">
        <v>3.8387999999999999E-3</v>
      </c>
      <c r="N73" s="33">
        <v>5.55355E-3</v>
      </c>
      <c r="O73" s="33">
        <v>5.7717250000000001E-3</v>
      </c>
      <c r="P73" s="33">
        <v>4.6025250000000005E-3</v>
      </c>
      <c r="Q73" s="33">
        <v>3.2097000000000002E-3</v>
      </c>
      <c r="R73" s="33">
        <v>5.1923999999999998E-3</v>
      </c>
      <c r="S73" s="33">
        <v>4.3885249999999999E-3</v>
      </c>
      <c r="T73" s="33">
        <v>4.894125E-3</v>
      </c>
      <c r="U73" s="33">
        <v>5.6353499999999999E-3</v>
      </c>
      <c r="V73" s="33">
        <v>4.8375500000000004E-3</v>
      </c>
      <c r="W73" s="33">
        <v>5.4370249999999998E-3</v>
      </c>
      <c r="X73" s="33">
        <v>7.031275E-3</v>
      </c>
      <c r="Y73" s="33">
        <v>8.6445999999999988E-3</v>
      </c>
      <c r="Z73" s="33">
        <v>1.1406274999999999E-2</v>
      </c>
      <c r="AA73" s="33">
        <v>8.0822499999999992E-3</v>
      </c>
      <c r="AB73" s="33">
        <v>5.8543750000000002E-3</v>
      </c>
      <c r="AC73" s="33">
        <v>1.08828E-2</v>
      </c>
      <c r="AD73" s="33">
        <v>1.4848375E-2</v>
      </c>
      <c r="AE73" s="33">
        <v>2.7288375E-2</v>
      </c>
      <c r="AF73" s="33">
        <v>2.5418449999999999E-2</v>
      </c>
      <c r="AG73" s="33">
        <v>3.038685E-2</v>
      </c>
      <c r="AH73" s="33">
        <v>3.5472375E-2</v>
      </c>
      <c r="AI73" s="33">
        <v>3.1012875000000002E-2</v>
      </c>
      <c r="AJ73" s="33">
        <v>2.393315E-2</v>
      </c>
      <c r="AK73" s="33">
        <v>2.1180375000000001E-2</v>
      </c>
      <c r="AL73" s="33">
        <v>2.0764700000000001E-2</v>
      </c>
      <c r="AM73" s="33">
        <v>2.654755E-2</v>
      </c>
      <c r="AN73" s="33">
        <v>2.2522475E-2</v>
      </c>
    </row>
    <row r="74" spans="2:40">
      <c r="B74" t="s">
        <v>14</v>
      </c>
      <c r="C74" s="33">
        <v>7.0074733333333333E-2</v>
      </c>
      <c r="D74" s="33">
        <v>6.1211099999999991E-2</v>
      </c>
      <c r="E74" s="33">
        <v>5.0397824999999993E-2</v>
      </c>
      <c r="F74" s="33">
        <v>3.6972399999999996E-2</v>
      </c>
      <c r="G74" s="33">
        <v>3.0396625E-2</v>
      </c>
      <c r="H74" s="33">
        <v>2.562385E-2</v>
      </c>
      <c r="I74" s="33">
        <v>2.1242225E-2</v>
      </c>
      <c r="J74" s="33">
        <v>1.4887300000000003E-2</v>
      </c>
      <c r="K74" s="33">
        <v>1.8277450000000001E-2</v>
      </c>
      <c r="L74" s="33">
        <v>1.2473874999999999E-2</v>
      </c>
      <c r="M74" s="33">
        <v>1.219305E-2</v>
      </c>
      <c r="N74" s="33">
        <v>1.8986775000000001E-2</v>
      </c>
      <c r="O74" s="33">
        <v>1.7392325000000004E-2</v>
      </c>
      <c r="P74" s="33">
        <v>1.4471025000000002E-2</v>
      </c>
      <c r="Q74" s="33">
        <v>9.2491500000000011E-3</v>
      </c>
      <c r="R74" s="33">
        <v>1.7703524999999998E-2</v>
      </c>
      <c r="S74" s="33">
        <v>1.7123149999999997E-2</v>
      </c>
      <c r="T74" s="33">
        <v>1.3228425E-2</v>
      </c>
      <c r="U74" s="33">
        <v>8.7218750000000005E-3</v>
      </c>
      <c r="V74" s="33">
        <v>1.1875275000000001E-2</v>
      </c>
      <c r="W74" s="33">
        <v>1.4786925000000001E-2</v>
      </c>
      <c r="X74" s="33">
        <v>1.5687375E-2</v>
      </c>
      <c r="Y74" s="33">
        <v>1.7799725000000002E-2</v>
      </c>
      <c r="Z74" s="33">
        <v>1.4350750000000001E-2</v>
      </c>
      <c r="AA74" s="33">
        <v>2.2077599999999999E-2</v>
      </c>
      <c r="AB74" s="33">
        <v>2.012705E-2</v>
      </c>
      <c r="AC74" s="33">
        <v>2.0786324999999998E-2</v>
      </c>
      <c r="AD74" s="33">
        <v>1.6484925000000001E-2</v>
      </c>
      <c r="AE74" s="33">
        <v>2.5248625E-2</v>
      </c>
      <c r="AF74" s="33">
        <v>2.8627200000000002E-2</v>
      </c>
      <c r="AG74" s="33">
        <v>2.6246675000000001E-2</v>
      </c>
      <c r="AH74" s="33">
        <v>1.8352375000000001E-2</v>
      </c>
      <c r="AI74" s="33">
        <v>1.7581625E-2</v>
      </c>
      <c r="AJ74" s="33">
        <v>1.7042600000000001E-2</v>
      </c>
      <c r="AK74" s="33">
        <v>1.95456E-2</v>
      </c>
      <c r="AL74" s="33">
        <v>1.9851125000000001E-2</v>
      </c>
      <c r="AM74" s="33">
        <v>2.09634E-2</v>
      </c>
      <c r="AN74" s="33">
        <v>2.3742249999999999E-2</v>
      </c>
    </row>
    <row r="75" spans="2:40">
      <c r="B75" t="s">
        <v>15</v>
      </c>
      <c r="C75" s="33">
        <v>4.3927000000000001E-2</v>
      </c>
      <c r="D75" s="33">
        <v>4.9415374999999997E-2</v>
      </c>
      <c r="E75" s="33">
        <v>4.4560500000000003E-2</v>
      </c>
      <c r="F75" s="33">
        <v>4.5145574999999993E-2</v>
      </c>
      <c r="G75" s="33">
        <v>3.1235325000000001E-2</v>
      </c>
      <c r="H75" s="33">
        <v>2.464415E-2</v>
      </c>
      <c r="I75" s="33">
        <v>2.2020449999999997E-2</v>
      </c>
      <c r="J75" s="33">
        <v>1.8704249999999999E-2</v>
      </c>
      <c r="K75" s="33">
        <v>1.496305E-2</v>
      </c>
      <c r="L75" s="33">
        <v>1.0242399999999999E-2</v>
      </c>
      <c r="M75" s="33">
        <v>2.01519E-2</v>
      </c>
      <c r="N75" s="33">
        <v>1.7283625E-2</v>
      </c>
      <c r="O75" s="33">
        <v>1.3445125E-2</v>
      </c>
      <c r="P75" s="33">
        <v>1.3691575000000001E-2</v>
      </c>
      <c r="Q75" s="33">
        <v>1.4927200000000002E-2</v>
      </c>
      <c r="R75" s="33">
        <v>2.1495050000000002E-2</v>
      </c>
      <c r="S75" s="33">
        <v>2.1703975E-2</v>
      </c>
      <c r="T75" s="33">
        <v>1.1924549999999999E-2</v>
      </c>
      <c r="U75" s="33">
        <v>1.5404774999999999E-2</v>
      </c>
      <c r="V75" s="33">
        <v>1.1155499999999999E-2</v>
      </c>
      <c r="W75" s="33">
        <v>1.1573224999999999E-2</v>
      </c>
      <c r="X75" s="33">
        <v>1.3337950000000001E-2</v>
      </c>
      <c r="Y75" s="33">
        <v>1.6391450000000002E-2</v>
      </c>
      <c r="Z75" s="33">
        <v>2.41823E-2</v>
      </c>
      <c r="AA75" s="33">
        <v>2.8053025000000002E-2</v>
      </c>
      <c r="AB75" s="33">
        <v>2.5954774999999999E-2</v>
      </c>
      <c r="AC75" s="33">
        <v>2.63638E-2</v>
      </c>
      <c r="AD75" s="33">
        <v>2.4638900000000002E-2</v>
      </c>
      <c r="AE75" s="33">
        <v>3.4439374999999994E-2</v>
      </c>
      <c r="AF75" s="33">
        <v>3.4925575E-2</v>
      </c>
      <c r="AG75" s="33">
        <v>4.0450174999999998E-2</v>
      </c>
      <c r="AH75" s="33">
        <v>3.4610225000000001E-2</v>
      </c>
      <c r="AI75" s="33">
        <v>3.1317699999999997E-2</v>
      </c>
      <c r="AJ75" s="33">
        <v>2.610465E-2</v>
      </c>
      <c r="AK75" s="33">
        <v>3.4652950000000002E-2</v>
      </c>
      <c r="AL75" s="33">
        <v>3.1970249999999999E-2</v>
      </c>
      <c r="AM75" s="33">
        <v>2.3817999999999999E-2</v>
      </c>
      <c r="AN75" s="33">
        <v>2.2742350000000001E-2</v>
      </c>
    </row>
    <row r="76" spans="2:40">
      <c r="B76" t="s">
        <v>16</v>
      </c>
      <c r="C76" s="33">
        <v>2.5918800000000002E-2</v>
      </c>
      <c r="D76" s="33">
        <v>2.4393450000000001E-2</v>
      </c>
      <c r="E76" s="33">
        <v>2.0160549999999999E-2</v>
      </c>
      <c r="F76" s="33">
        <v>2.2707224999999998E-2</v>
      </c>
      <c r="G76" s="33">
        <v>1.4741675000000001E-2</v>
      </c>
      <c r="H76" s="33">
        <v>1.4639925000000002E-2</v>
      </c>
      <c r="I76" s="33">
        <v>1.467185E-2</v>
      </c>
      <c r="J76" s="33">
        <v>8.8447250000000012E-3</v>
      </c>
      <c r="K76" s="33">
        <v>1.0091825E-2</v>
      </c>
      <c r="L76" s="33">
        <v>1.0423675E-2</v>
      </c>
      <c r="M76" s="33">
        <v>5.454225E-3</v>
      </c>
      <c r="N76" s="33">
        <v>8.6552999999999995E-3</v>
      </c>
      <c r="O76" s="33">
        <v>9.5412499999999994E-3</v>
      </c>
      <c r="P76" s="33">
        <v>7.5549999999999992E-3</v>
      </c>
      <c r="Q76" s="33">
        <v>5.3381000000000001E-3</v>
      </c>
      <c r="R76" s="33">
        <v>6.3653E-3</v>
      </c>
      <c r="S76" s="33">
        <v>8.6497750000000002E-3</v>
      </c>
      <c r="T76" s="33">
        <v>8.3046749999999992E-3</v>
      </c>
      <c r="U76" s="33">
        <v>9.659174999999999E-3</v>
      </c>
      <c r="V76" s="33">
        <v>1.0982275E-2</v>
      </c>
      <c r="W76" s="33">
        <v>8.2823749999999998E-3</v>
      </c>
      <c r="X76" s="33">
        <v>7.1095500000000001E-3</v>
      </c>
      <c r="Y76" s="33">
        <v>1.1987174999999999E-2</v>
      </c>
      <c r="Z76" s="33">
        <v>1.42106E-2</v>
      </c>
      <c r="AA76" s="33">
        <v>1.4520050000000001E-2</v>
      </c>
      <c r="AB76" s="33">
        <v>1.461085E-2</v>
      </c>
      <c r="AC76" s="33">
        <v>1.603775E-2</v>
      </c>
      <c r="AD76" s="33">
        <v>1.938465E-2</v>
      </c>
      <c r="AE76" s="33">
        <v>1.941155E-2</v>
      </c>
      <c r="AF76" s="33">
        <v>2.0669799999999999E-2</v>
      </c>
      <c r="AG76" s="33">
        <v>2.6273224999999997E-2</v>
      </c>
      <c r="AH76" s="33">
        <v>2.3016849999999998E-2</v>
      </c>
      <c r="AI76" s="33">
        <v>2.2067299999999998E-2</v>
      </c>
      <c r="AJ76" s="33">
        <v>2.0213600000000002E-2</v>
      </c>
      <c r="AK76" s="33">
        <v>1.6984875E-2</v>
      </c>
      <c r="AL76" s="33">
        <v>1.7479325E-2</v>
      </c>
      <c r="AM76" s="33">
        <v>1.9208525000000001E-2</v>
      </c>
      <c r="AN76" s="33">
        <v>2.2475349999999998E-2</v>
      </c>
    </row>
    <row r="77" spans="2:40">
      <c r="B77" t="s">
        <v>17</v>
      </c>
      <c r="C77" s="33">
        <v>4.0396900000000006E-2</v>
      </c>
      <c r="D77" s="33">
        <v>5.5539199999999997E-2</v>
      </c>
      <c r="E77" s="33">
        <v>4.6651399999999996E-2</v>
      </c>
      <c r="F77" s="33">
        <v>4.7269675000000004E-2</v>
      </c>
      <c r="G77" s="33">
        <v>3.2148225000000002E-2</v>
      </c>
      <c r="H77" s="33">
        <v>3.1276375000000002E-2</v>
      </c>
      <c r="I77" s="33">
        <v>3.9602175000000003E-2</v>
      </c>
      <c r="J77" s="33">
        <v>1.7510125000000001E-2</v>
      </c>
      <c r="K77" s="33">
        <v>1.2251774999999999E-2</v>
      </c>
      <c r="L77" s="33">
        <v>6.9015499999999994E-3</v>
      </c>
      <c r="M77" s="33">
        <v>1.09537E-2</v>
      </c>
      <c r="N77" s="33">
        <v>2.20552E-2</v>
      </c>
      <c r="O77" s="33">
        <v>1.9790925000000001E-2</v>
      </c>
      <c r="P77" s="33">
        <v>1.6897950000000002E-2</v>
      </c>
      <c r="Q77" s="33">
        <v>1.5789675E-2</v>
      </c>
      <c r="R77" s="33">
        <v>6.8643250000000001E-3</v>
      </c>
      <c r="S77" s="33">
        <v>1.4145524999999999E-2</v>
      </c>
      <c r="T77" s="33">
        <v>1.5277324999999998E-2</v>
      </c>
      <c r="U77" s="33">
        <v>1.516255E-2</v>
      </c>
      <c r="V77" s="33">
        <v>1.5677549999999998E-2</v>
      </c>
      <c r="W77" s="33">
        <v>2.4484250000000002E-3</v>
      </c>
      <c r="X77" s="33">
        <v>4.5236999999999994E-3</v>
      </c>
      <c r="Y77" s="33">
        <v>7.0711749999999999E-3</v>
      </c>
      <c r="Z77" s="33">
        <v>9.3871500000000004E-3</v>
      </c>
      <c r="AA77" s="33">
        <v>9.8858250000000009E-3</v>
      </c>
      <c r="AB77" s="33">
        <v>9.5756499999999998E-3</v>
      </c>
      <c r="AC77" s="33">
        <v>1.1718725000000001E-2</v>
      </c>
      <c r="AD77" s="33">
        <v>8.1215750000000007E-3</v>
      </c>
      <c r="AE77" s="33">
        <v>3.0923150000000003E-2</v>
      </c>
      <c r="AF77" s="33">
        <v>2.8411400000000003E-2</v>
      </c>
      <c r="AG77" s="33">
        <v>3.0431224999999999E-2</v>
      </c>
      <c r="AH77" s="33">
        <v>3.0651249999999998E-2</v>
      </c>
      <c r="AI77" s="33">
        <v>2.4282450000000001E-2</v>
      </c>
      <c r="AJ77" s="33">
        <v>2.0835474999999999E-2</v>
      </c>
      <c r="AK77" s="33">
        <v>2.2529625000000001E-2</v>
      </c>
      <c r="AL77" s="33">
        <v>2.9859299999999998E-2</v>
      </c>
      <c r="AM77" s="33">
        <v>3.6740449999999994E-2</v>
      </c>
      <c r="AN77" s="33">
        <v>3.4845875000000005E-2</v>
      </c>
    </row>
    <row r="78" spans="2:40">
      <c r="B78" t="s">
        <v>47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>
        <v>1.9151066666666668E-2</v>
      </c>
      <c r="O78" s="33">
        <v>9.0892000000000004E-3</v>
      </c>
      <c r="P78" s="33">
        <v>1.061165E-2</v>
      </c>
      <c r="Q78" s="33">
        <v>8.7886000000000006E-3</v>
      </c>
      <c r="R78" s="33">
        <v>2.0135475E-2</v>
      </c>
      <c r="S78" s="33">
        <v>2.7762800000000004E-2</v>
      </c>
      <c r="T78" s="33">
        <v>1.71708E-2</v>
      </c>
      <c r="U78" s="33">
        <v>3.1812074999999995E-2</v>
      </c>
      <c r="V78" s="33">
        <v>4.3713050000000003E-2</v>
      </c>
      <c r="W78" s="33">
        <v>2.9331699999999995E-2</v>
      </c>
      <c r="X78" s="33">
        <v>3.0934625E-2</v>
      </c>
      <c r="Y78" s="33">
        <v>1.6207175000000001E-2</v>
      </c>
      <c r="Z78" s="33">
        <v>7.6445999999999997E-3</v>
      </c>
      <c r="AA78" s="33">
        <v>3.2811725E-2</v>
      </c>
      <c r="AB78" s="33">
        <v>3.02212E-2</v>
      </c>
      <c r="AC78" s="33">
        <v>1.5580525E-2</v>
      </c>
      <c r="AD78" s="33">
        <v>2.4058275E-2</v>
      </c>
      <c r="AE78" s="33">
        <v>2.6575400000000002E-2</v>
      </c>
      <c r="AF78" s="33">
        <v>2.9698550000000001E-2</v>
      </c>
      <c r="AG78" s="33">
        <v>5.0797475000000002E-2</v>
      </c>
      <c r="AH78" s="33">
        <v>4.0770649999999999E-2</v>
      </c>
      <c r="AI78" s="33">
        <v>3.7577325000000002E-2</v>
      </c>
      <c r="AJ78" s="33">
        <v>2.8246575000000003E-2</v>
      </c>
      <c r="AK78" s="33">
        <v>1.9897075E-2</v>
      </c>
      <c r="AL78" s="33">
        <v>3.3351275E-2</v>
      </c>
      <c r="AM78" s="33">
        <v>2.9082975000000004E-2</v>
      </c>
      <c r="AN78" s="33">
        <v>2.6909475000000002E-2</v>
      </c>
    </row>
    <row r="79" spans="2:40">
      <c r="B79" t="s">
        <v>225</v>
      </c>
      <c r="C79" s="33">
        <v>2.8981299999999998E-2</v>
      </c>
      <c r="D79" s="33">
        <v>2.6489449999999998E-2</v>
      </c>
      <c r="E79" s="33">
        <v>2.3971224999999999E-2</v>
      </c>
      <c r="F79" s="33">
        <v>2.2967425E-2</v>
      </c>
      <c r="G79" s="33">
        <v>2.060795E-2</v>
      </c>
      <c r="H79" s="33">
        <v>2.0516924999999998E-2</v>
      </c>
      <c r="I79" s="33">
        <v>1.9352075E-2</v>
      </c>
      <c r="J79" s="33">
        <v>1.3716799999999999E-2</v>
      </c>
      <c r="K79" s="33">
        <v>1.2560000000000002E-2</v>
      </c>
      <c r="L79" s="33">
        <v>1.07849E-2</v>
      </c>
      <c r="M79" s="33">
        <v>1.2064775E-2</v>
      </c>
      <c r="N79" s="33">
        <v>1.3066025E-2</v>
      </c>
      <c r="O79" s="33">
        <v>1.1981475E-2</v>
      </c>
      <c r="P79" s="33">
        <v>1.112865E-2</v>
      </c>
      <c r="Q79" s="33">
        <v>1.00961E-2</v>
      </c>
      <c r="R79" s="33">
        <v>1.1734850000000002E-2</v>
      </c>
      <c r="S79" s="33">
        <v>1.1923174999999999E-2</v>
      </c>
      <c r="T79" s="33">
        <v>1.3168825E-2</v>
      </c>
      <c r="U79" s="33">
        <v>1.31638E-2</v>
      </c>
      <c r="V79" s="33">
        <v>1.3332875000000001E-2</v>
      </c>
      <c r="W79" s="33">
        <v>1.3682700000000001E-2</v>
      </c>
      <c r="X79" s="33">
        <v>1.3854925000000001E-2</v>
      </c>
      <c r="Y79" s="33">
        <v>1.4506E-2</v>
      </c>
      <c r="Z79" s="33">
        <v>1.613885E-2</v>
      </c>
      <c r="AA79" s="33">
        <v>1.5440325E-2</v>
      </c>
      <c r="AB79" s="33">
        <v>1.4663325000000001E-2</v>
      </c>
      <c r="AC79" s="33">
        <v>1.6602024999999999E-2</v>
      </c>
      <c r="AD79" s="33">
        <v>1.870345E-2</v>
      </c>
      <c r="AE79" s="33">
        <v>2.6264249999999999E-2</v>
      </c>
      <c r="AF79" s="33">
        <v>2.4831450000000001E-2</v>
      </c>
      <c r="AG79" s="33">
        <v>2.5890349999999999E-2</v>
      </c>
      <c r="AH79" s="33">
        <v>2.6034024999999999E-2</v>
      </c>
      <c r="AI79" s="33">
        <v>2.3519650000000003E-2</v>
      </c>
      <c r="AJ79" s="33">
        <v>2.1627975000000001E-2</v>
      </c>
      <c r="AK79" s="33">
        <v>2.0307499999999999E-2</v>
      </c>
      <c r="AL79" s="33">
        <v>1.9355900000000002E-2</v>
      </c>
      <c r="AM79" s="33">
        <v>2.1511249999999999E-2</v>
      </c>
      <c r="AN79" s="33">
        <v>2.1250324999999997E-2</v>
      </c>
    </row>
    <row r="82" spans="2:40">
      <c r="B82" t="s">
        <v>226</v>
      </c>
    </row>
    <row r="83" spans="2:40">
      <c r="B83" s="34" t="s">
        <v>223</v>
      </c>
    </row>
    <row r="84" spans="2:40">
      <c r="B84" s="34" t="s">
        <v>224</v>
      </c>
    </row>
    <row r="86" spans="2:40">
      <c r="C86" s="9">
        <v>1977</v>
      </c>
      <c r="D86" s="9">
        <v>1978</v>
      </c>
      <c r="E86" s="9">
        <v>1979</v>
      </c>
      <c r="F86" s="9">
        <v>1980</v>
      </c>
      <c r="G86" s="9">
        <v>1981</v>
      </c>
      <c r="H86" s="9">
        <v>1982</v>
      </c>
      <c r="I86" s="9">
        <v>1983</v>
      </c>
      <c r="J86" s="9">
        <v>1984</v>
      </c>
      <c r="K86" s="9">
        <v>1985</v>
      </c>
      <c r="L86" s="9">
        <v>1986</v>
      </c>
      <c r="M86" s="9">
        <v>1987</v>
      </c>
      <c r="N86" s="9">
        <v>1988</v>
      </c>
      <c r="O86" s="9">
        <v>1989</v>
      </c>
      <c r="P86" s="9">
        <v>1990</v>
      </c>
      <c r="Q86" s="9">
        <v>1991</v>
      </c>
      <c r="R86" s="9">
        <v>1992</v>
      </c>
      <c r="S86" s="9">
        <v>1993</v>
      </c>
      <c r="T86" s="9">
        <v>1994</v>
      </c>
      <c r="U86" s="9">
        <v>1995</v>
      </c>
      <c r="V86" s="9">
        <v>1996</v>
      </c>
      <c r="W86" s="9">
        <v>1997</v>
      </c>
      <c r="X86" s="9">
        <v>1998</v>
      </c>
      <c r="Y86" s="9">
        <v>1999</v>
      </c>
      <c r="Z86" s="9">
        <v>2000</v>
      </c>
      <c r="AA86" s="9">
        <v>2001</v>
      </c>
      <c r="AB86" s="9">
        <v>2002</v>
      </c>
      <c r="AC86" s="9">
        <v>2003</v>
      </c>
      <c r="AD86" s="9">
        <v>2004</v>
      </c>
      <c r="AE86" s="9">
        <v>2005</v>
      </c>
      <c r="AF86" s="9">
        <v>2006</v>
      </c>
      <c r="AG86" s="9">
        <v>2007</v>
      </c>
      <c r="AH86" s="9">
        <v>2008</v>
      </c>
      <c r="AI86" s="9">
        <v>2009</v>
      </c>
      <c r="AJ86" s="9">
        <v>2010</v>
      </c>
      <c r="AK86" s="9">
        <v>2011</v>
      </c>
      <c r="AL86" s="9">
        <v>2012</v>
      </c>
      <c r="AM86" s="9">
        <v>2013</v>
      </c>
      <c r="AN86" s="9">
        <v>2014</v>
      </c>
    </row>
    <row r="87" spans="2:40">
      <c r="B87" t="s">
        <v>1</v>
      </c>
      <c r="C87" s="24">
        <v>41.711034999999995</v>
      </c>
      <c r="D87" s="24">
        <v>41.250019999999999</v>
      </c>
      <c r="E87" s="24">
        <v>39.674599999999998</v>
      </c>
      <c r="F87" s="24">
        <v>39.293260000000004</v>
      </c>
      <c r="G87" s="24">
        <v>39.353452499999996</v>
      </c>
      <c r="H87" s="24">
        <v>38.921100000000003</v>
      </c>
      <c r="I87" s="24">
        <v>38.167735</v>
      </c>
      <c r="J87" s="24">
        <v>38.072119999999998</v>
      </c>
      <c r="K87" s="24">
        <v>37.204652500000002</v>
      </c>
      <c r="L87" s="24">
        <v>37.132244999999998</v>
      </c>
      <c r="M87" s="24">
        <v>36.631642499999998</v>
      </c>
      <c r="N87" s="24">
        <v>36.078177500000002</v>
      </c>
      <c r="O87" s="24">
        <v>36.605125000000001</v>
      </c>
      <c r="P87" s="24">
        <v>36.436195000000005</v>
      </c>
      <c r="Q87" s="24">
        <v>35.946032500000001</v>
      </c>
      <c r="R87" s="24">
        <v>35.6854625</v>
      </c>
      <c r="S87" s="24">
        <v>35.123224999999998</v>
      </c>
      <c r="T87" s="24">
        <v>35.128502500000003</v>
      </c>
      <c r="U87" s="24">
        <v>35.598060000000004</v>
      </c>
      <c r="V87" s="24">
        <v>35.404575000000001</v>
      </c>
      <c r="W87" s="24">
        <v>35.313992500000005</v>
      </c>
      <c r="X87" s="24">
        <v>35.870424999999997</v>
      </c>
      <c r="Y87" s="24">
        <v>35.456072499999998</v>
      </c>
      <c r="Z87" s="24">
        <v>34.944659999999999</v>
      </c>
      <c r="AA87" s="24">
        <v>34.6542125</v>
      </c>
      <c r="AB87" s="24">
        <v>34.4568425</v>
      </c>
      <c r="AC87" s="24">
        <v>34.4205325</v>
      </c>
      <c r="AD87" s="24">
        <v>34.021675000000002</v>
      </c>
      <c r="AE87" s="24">
        <v>37.176047499999996</v>
      </c>
      <c r="AF87" s="24">
        <v>36.877884999999999</v>
      </c>
      <c r="AG87" s="24">
        <v>37.039022500000002</v>
      </c>
      <c r="AH87" s="24">
        <v>36.051497499999996</v>
      </c>
      <c r="AI87" s="24">
        <v>36.029679999999999</v>
      </c>
      <c r="AJ87" s="24">
        <v>35.962395000000001</v>
      </c>
      <c r="AK87" s="24">
        <v>36.194722500000005</v>
      </c>
      <c r="AL87" s="24">
        <v>35.810287500000001</v>
      </c>
      <c r="AM87" s="24">
        <v>35.117010000000001</v>
      </c>
      <c r="AN87" s="24">
        <v>35.412452500000001</v>
      </c>
    </row>
    <row r="88" spans="2:40">
      <c r="B88" t="s">
        <v>2</v>
      </c>
      <c r="C88" s="24">
        <v>41.931637500000001</v>
      </c>
      <c r="D88" s="24">
        <v>40.211314999999999</v>
      </c>
      <c r="E88" s="24">
        <v>38.696540000000006</v>
      </c>
      <c r="F88" s="24">
        <v>38.763122500000001</v>
      </c>
      <c r="G88" s="24">
        <v>38.182000000000002</v>
      </c>
      <c r="H88" s="24">
        <v>38.209485000000001</v>
      </c>
      <c r="I88" s="24">
        <v>37.427810000000001</v>
      </c>
      <c r="J88" s="24">
        <v>36.65204</v>
      </c>
      <c r="K88" s="24">
        <v>36.141824999999997</v>
      </c>
      <c r="L88" s="24">
        <v>35.7063025</v>
      </c>
      <c r="M88" s="24">
        <v>34.357262500000004</v>
      </c>
      <c r="N88" s="24">
        <v>34.689790000000002</v>
      </c>
      <c r="O88" s="24">
        <v>35.15146</v>
      </c>
      <c r="P88" s="24">
        <v>34.875555000000006</v>
      </c>
      <c r="Q88" s="24">
        <v>34.495869999999996</v>
      </c>
      <c r="R88" s="24">
        <v>33.870060000000002</v>
      </c>
      <c r="S88" s="24">
        <v>33.966634999999997</v>
      </c>
      <c r="T88" s="24">
        <v>34.395845000000001</v>
      </c>
      <c r="U88" s="24">
        <v>33.847580000000001</v>
      </c>
      <c r="V88" s="24">
        <v>34.428020000000004</v>
      </c>
      <c r="W88" s="24">
        <v>34.331509999999994</v>
      </c>
      <c r="X88" s="24">
        <v>34.64246</v>
      </c>
      <c r="Y88" s="24">
        <v>34.501667500000003</v>
      </c>
      <c r="Z88" s="24">
        <v>34.136867500000001</v>
      </c>
      <c r="AA88" s="24">
        <v>33.991392499999996</v>
      </c>
      <c r="AB88" s="24">
        <v>33.744232500000003</v>
      </c>
      <c r="AC88" s="24">
        <v>34.002434999999998</v>
      </c>
      <c r="AD88" s="24">
        <v>33.480665000000002</v>
      </c>
      <c r="AE88" s="24">
        <v>34.939239999999998</v>
      </c>
      <c r="AF88" s="24">
        <v>35.114280000000001</v>
      </c>
      <c r="AG88" s="24">
        <v>35.040944999999994</v>
      </c>
      <c r="AH88" s="24">
        <v>34.550744999999999</v>
      </c>
      <c r="AI88" s="24">
        <v>33.3331175</v>
      </c>
      <c r="AJ88" s="24">
        <v>33.911252499999996</v>
      </c>
      <c r="AK88" s="24">
        <v>34.0999725</v>
      </c>
      <c r="AL88" s="24">
        <v>33.789334999999994</v>
      </c>
      <c r="AM88" s="24">
        <v>34.068412499999994</v>
      </c>
      <c r="AN88" s="24">
        <v>33.837507500000001</v>
      </c>
    </row>
    <row r="89" spans="2:40">
      <c r="B89" t="s">
        <v>3</v>
      </c>
      <c r="C89" s="24">
        <v>38.564914999999999</v>
      </c>
      <c r="D89" s="24">
        <v>37.164230000000003</v>
      </c>
      <c r="E89" s="24">
        <v>37.100322499999997</v>
      </c>
      <c r="F89" s="24">
        <v>37.420259999999999</v>
      </c>
      <c r="G89" s="24">
        <v>37.696907499999995</v>
      </c>
      <c r="H89" s="24">
        <v>38.302930000000003</v>
      </c>
      <c r="I89" s="24">
        <v>38.35378</v>
      </c>
      <c r="J89" s="24">
        <v>36.063892499999994</v>
      </c>
      <c r="K89" s="24">
        <v>35.4599975</v>
      </c>
      <c r="L89" s="24">
        <v>35.801247500000002</v>
      </c>
      <c r="M89" s="24">
        <v>34.304055000000005</v>
      </c>
      <c r="N89" s="24">
        <v>34.459350000000001</v>
      </c>
      <c r="O89" s="24">
        <v>34.303135000000005</v>
      </c>
      <c r="P89" s="24">
        <v>34.986580000000004</v>
      </c>
      <c r="Q89" s="24">
        <v>35.556375000000003</v>
      </c>
      <c r="R89" s="24">
        <v>35.335434999999997</v>
      </c>
      <c r="S89" s="24">
        <v>35.214494999999999</v>
      </c>
      <c r="T89" s="24">
        <v>36.165302499999996</v>
      </c>
      <c r="U89" s="24">
        <v>35.607959999999999</v>
      </c>
      <c r="V89" s="24">
        <v>35.805695</v>
      </c>
      <c r="W89" s="24">
        <v>35.367269999999998</v>
      </c>
      <c r="X89" s="24">
        <v>34.979255000000002</v>
      </c>
      <c r="Y89" s="24">
        <v>35.383107500000001</v>
      </c>
      <c r="Z89" s="24">
        <v>35.242440000000002</v>
      </c>
      <c r="AA89" s="24">
        <v>35.364674999999998</v>
      </c>
      <c r="AB89" s="24">
        <v>35.308602499999999</v>
      </c>
      <c r="AC89" s="24">
        <v>35.128242499999999</v>
      </c>
      <c r="AD89" s="24">
        <v>34.492717499999998</v>
      </c>
      <c r="AE89" s="24">
        <v>37.185927499999998</v>
      </c>
      <c r="AF89" s="24">
        <v>37.043410000000002</v>
      </c>
      <c r="AG89" s="24">
        <v>37.836790000000001</v>
      </c>
      <c r="AH89" s="24">
        <v>35.592557499999998</v>
      </c>
      <c r="AI89" s="24">
        <v>34.639240000000001</v>
      </c>
      <c r="AJ89" s="24">
        <v>35.104657500000002</v>
      </c>
      <c r="AK89" s="24">
        <v>35.6692125</v>
      </c>
      <c r="AL89" s="24">
        <v>34.789239999999999</v>
      </c>
      <c r="AM89" s="24">
        <v>34.8872675</v>
      </c>
      <c r="AN89" s="24">
        <v>36.166132499999996</v>
      </c>
    </row>
    <row r="90" spans="2:40">
      <c r="B90" t="s">
        <v>4</v>
      </c>
      <c r="C90" s="24">
        <v>42.021382500000001</v>
      </c>
      <c r="D90" s="24">
        <v>42.511712500000002</v>
      </c>
      <c r="E90" s="24">
        <v>42.014900000000004</v>
      </c>
      <c r="F90" s="24">
        <v>41.457022500000001</v>
      </c>
      <c r="G90" s="24">
        <v>41.121717500000003</v>
      </c>
      <c r="H90" s="24">
        <v>39.950132500000002</v>
      </c>
      <c r="I90" s="24">
        <v>38.804245000000002</v>
      </c>
      <c r="J90" s="24">
        <v>38.385894999999998</v>
      </c>
      <c r="K90" s="24">
        <v>38.4114425</v>
      </c>
      <c r="L90" s="24">
        <v>37.746214999999999</v>
      </c>
      <c r="M90" s="24">
        <v>36.833964999999999</v>
      </c>
      <c r="N90" s="24">
        <v>35.447657500000005</v>
      </c>
      <c r="O90" s="24">
        <v>34.518205000000002</v>
      </c>
      <c r="P90" s="24">
        <v>33.5322575</v>
      </c>
      <c r="Q90" s="24">
        <v>33.769275000000007</v>
      </c>
      <c r="R90" s="24">
        <v>34.207127499999999</v>
      </c>
      <c r="S90" s="24">
        <v>34.045897500000002</v>
      </c>
      <c r="T90" s="24">
        <v>34.320977499999998</v>
      </c>
      <c r="U90" s="24">
        <v>33.092042499999998</v>
      </c>
      <c r="V90" s="24">
        <v>33.168457500000002</v>
      </c>
      <c r="W90" s="24">
        <v>33.719740000000002</v>
      </c>
      <c r="X90" s="24">
        <v>34.612572499999999</v>
      </c>
      <c r="Y90" s="24">
        <v>35.345262499999997</v>
      </c>
      <c r="Z90" s="24">
        <v>34.187517499999998</v>
      </c>
      <c r="AA90" s="24">
        <v>35.414077499999998</v>
      </c>
      <c r="AB90" s="24">
        <v>34.858952500000001</v>
      </c>
      <c r="AC90" s="24">
        <v>34.415572499999996</v>
      </c>
      <c r="AD90" s="24">
        <v>34.336827500000005</v>
      </c>
      <c r="AE90" s="24">
        <v>36.776115000000004</v>
      </c>
      <c r="AF90" s="24">
        <v>36.726117500000001</v>
      </c>
      <c r="AG90" s="24">
        <v>36.145705</v>
      </c>
      <c r="AH90" s="24">
        <v>35.737115000000003</v>
      </c>
      <c r="AI90" s="24">
        <v>34.903765</v>
      </c>
      <c r="AJ90" s="24">
        <v>34.014875000000004</v>
      </c>
      <c r="AK90" s="24">
        <v>33.852942500000005</v>
      </c>
      <c r="AL90" s="24">
        <v>34.282237500000001</v>
      </c>
      <c r="AM90" s="24">
        <v>35.335909999999998</v>
      </c>
      <c r="AN90" s="24">
        <v>35.254669999999997</v>
      </c>
    </row>
    <row r="91" spans="2:40">
      <c r="B91" t="s">
        <v>5</v>
      </c>
      <c r="C91" s="24">
        <v>41.224299999999999</v>
      </c>
      <c r="D91" s="24">
        <v>40.342929999999996</v>
      </c>
      <c r="E91" s="24">
        <v>39.36618</v>
      </c>
      <c r="F91" s="24">
        <v>37.942862499999997</v>
      </c>
      <c r="G91" s="24">
        <v>37.6292075</v>
      </c>
      <c r="H91" s="24">
        <v>37.880915000000002</v>
      </c>
      <c r="I91" s="24">
        <v>36.701297499999995</v>
      </c>
      <c r="J91" s="24">
        <v>36.050214999999994</v>
      </c>
      <c r="K91" s="24">
        <v>35.722170000000006</v>
      </c>
      <c r="L91" s="24">
        <v>35.734740000000002</v>
      </c>
      <c r="M91" s="24">
        <v>35.671565000000001</v>
      </c>
      <c r="N91" s="24">
        <v>36.0431575</v>
      </c>
      <c r="O91" s="24">
        <v>36.044562499999998</v>
      </c>
      <c r="P91" s="24">
        <v>35.691997499999999</v>
      </c>
      <c r="Q91" s="24">
        <v>35.985894999999999</v>
      </c>
      <c r="R91" s="24">
        <v>35.498080000000002</v>
      </c>
      <c r="S91" s="24">
        <v>35.526432499999999</v>
      </c>
      <c r="T91" s="24">
        <v>35.57394</v>
      </c>
      <c r="U91" s="24">
        <v>35.573980000000006</v>
      </c>
      <c r="V91" s="24">
        <v>35.460970000000003</v>
      </c>
      <c r="W91" s="24">
        <v>35.124322499999998</v>
      </c>
      <c r="X91" s="24">
        <v>35.596594999999994</v>
      </c>
      <c r="Y91" s="24">
        <v>36.120542499999999</v>
      </c>
      <c r="Z91" s="24">
        <v>35.962355000000002</v>
      </c>
      <c r="AA91" s="24">
        <v>35.050319999999999</v>
      </c>
      <c r="AB91" s="24">
        <v>35.375607500000001</v>
      </c>
      <c r="AC91" s="24">
        <v>35.439475000000002</v>
      </c>
      <c r="AD91" s="24">
        <v>34.952089999999998</v>
      </c>
      <c r="AE91" s="24">
        <v>36.746962500000002</v>
      </c>
      <c r="AF91" s="24">
        <v>37.832862500000005</v>
      </c>
      <c r="AG91" s="24">
        <v>37.136009999999999</v>
      </c>
      <c r="AH91" s="24">
        <v>36.733892499999996</v>
      </c>
      <c r="AI91" s="24">
        <v>36.936129999999999</v>
      </c>
      <c r="AJ91" s="24">
        <v>36.639094999999998</v>
      </c>
      <c r="AK91" s="24">
        <v>36.453679999999999</v>
      </c>
      <c r="AL91" s="24">
        <v>36.40372</v>
      </c>
      <c r="AM91" s="24">
        <v>35.508949999999999</v>
      </c>
      <c r="AN91" s="24">
        <v>35.629292499999998</v>
      </c>
    </row>
    <row r="92" spans="2:40">
      <c r="B92" t="s">
        <v>6</v>
      </c>
      <c r="C92" s="24">
        <v>39.539279999999998</v>
      </c>
      <c r="D92" s="24">
        <v>39.642442500000001</v>
      </c>
      <c r="E92" s="24">
        <v>39.302192500000004</v>
      </c>
      <c r="F92" s="24">
        <v>39.521682500000004</v>
      </c>
      <c r="G92" s="24">
        <v>38.592169999999996</v>
      </c>
      <c r="H92" s="24">
        <v>38.301715000000002</v>
      </c>
      <c r="I92" s="24">
        <v>37.768272500000002</v>
      </c>
      <c r="J92" s="24">
        <v>36.510127500000003</v>
      </c>
      <c r="K92" s="24">
        <v>35.976939999999999</v>
      </c>
      <c r="L92" s="24">
        <v>37.441392499999999</v>
      </c>
      <c r="M92" s="24">
        <v>36.404192500000001</v>
      </c>
      <c r="N92" s="24">
        <v>36.2536725</v>
      </c>
      <c r="O92" s="24">
        <v>36.498689999999996</v>
      </c>
      <c r="P92" s="24">
        <v>35.734695000000002</v>
      </c>
      <c r="Q92" s="24">
        <v>35.7269875</v>
      </c>
      <c r="R92" s="24">
        <v>34.846157500000004</v>
      </c>
      <c r="S92" s="24">
        <v>34.218767499999998</v>
      </c>
      <c r="T92" s="24">
        <v>35.170340000000003</v>
      </c>
      <c r="U92" s="24">
        <v>35.480572500000001</v>
      </c>
      <c r="V92" s="24">
        <v>35.102270000000004</v>
      </c>
      <c r="W92" s="24">
        <v>35.027304999999998</v>
      </c>
      <c r="X92" s="24">
        <v>35.281229999999994</v>
      </c>
      <c r="Y92" s="24">
        <v>35.538980000000002</v>
      </c>
      <c r="Z92" s="24">
        <v>36.223492499999999</v>
      </c>
      <c r="AA92" s="24">
        <v>36.58211</v>
      </c>
      <c r="AB92" s="24">
        <v>36.549130000000005</v>
      </c>
      <c r="AC92" s="24">
        <v>36.319145000000006</v>
      </c>
      <c r="AD92" s="24">
        <v>35.78004</v>
      </c>
      <c r="AE92" s="24">
        <v>37.246967499999997</v>
      </c>
      <c r="AF92" s="24">
        <v>37.594967500000003</v>
      </c>
      <c r="AG92" s="24">
        <v>37.55386</v>
      </c>
      <c r="AH92" s="24">
        <v>36.64828</v>
      </c>
      <c r="AI92" s="24">
        <v>36.862175000000008</v>
      </c>
      <c r="AJ92" s="24">
        <v>36.183055000000003</v>
      </c>
      <c r="AK92" s="24">
        <v>37.372702500000003</v>
      </c>
      <c r="AL92" s="24">
        <v>36.510257499999994</v>
      </c>
      <c r="AM92" s="24">
        <v>35.800872500000004</v>
      </c>
      <c r="AN92" s="24">
        <v>35.778467500000005</v>
      </c>
    </row>
    <row r="93" spans="2:40">
      <c r="B93" t="s">
        <v>7</v>
      </c>
      <c r="C93" s="24">
        <v>41.465107500000002</v>
      </c>
      <c r="D93" s="24">
        <v>40.693864999999995</v>
      </c>
      <c r="E93" s="24">
        <v>39.755034999999999</v>
      </c>
      <c r="F93" s="24">
        <v>39.717585</v>
      </c>
      <c r="G93" s="24">
        <v>38.862022500000002</v>
      </c>
      <c r="H93" s="24">
        <v>38.773865000000001</v>
      </c>
      <c r="I93" s="24">
        <v>38.200132499999995</v>
      </c>
      <c r="J93" s="24">
        <v>36.778500000000008</v>
      </c>
      <c r="K93" s="24">
        <v>36.222387500000004</v>
      </c>
      <c r="L93" s="24">
        <v>36.2817425</v>
      </c>
      <c r="M93" s="24">
        <v>35.884839999999997</v>
      </c>
      <c r="N93" s="24">
        <v>35.254577500000003</v>
      </c>
      <c r="O93" s="24">
        <v>35.656022500000006</v>
      </c>
      <c r="P93" s="24">
        <v>35.200634999999998</v>
      </c>
      <c r="Q93" s="24">
        <v>34.996405000000003</v>
      </c>
      <c r="R93" s="24">
        <v>34.4129875</v>
      </c>
      <c r="S93" s="24">
        <v>34.295389999999998</v>
      </c>
      <c r="T93" s="24">
        <v>34.881382500000001</v>
      </c>
      <c r="U93" s="24">
        <v>35.013557500000005</v>
      </c>
      <c r="V93" s="24">
        <v>34.857372499999997</v>
      </c>
      <c r="W93" s="24">
        <v>34.170637499999998</v>
      </c>
      <c r="X93" s="24">
        <v>34.048757500000001</v>
      </c>
      <c r="Y93" s="24">
        <v>33.073560000000001</v>
      </c>
      <c r="Z93" s="24">
        <v>33.279485000000001</v>
      </c>
      <c r="AA93" s="24">
        <v>33.600127499999999</v>
      </c>
      <c r="AB93" s="24">
        <v>33.298422500000001</v>
      </c>
      <c r="AC93" s="24">
        <v>33.462999999999994</v>
      </c>
      <c r="AD93" s="24">
        <v>33.200839999999999</v>
      </c>
      <c r="AE93" s="24">
        <v>36.561677500000002</v>
      </c>
      <c r="AF93" s="24">
        <v>37.402345000000004</v>
      </c>
      <c r="AG93" s="24">
        <v>37.046454999999995</v>
      </c>
      <c r="AH93" s="24">
        <v>36.540732500000004</v>
      </c>
      <c r="AI93" s="24">
        <v>34.972437499999998</v>
      </c>
      <c r="AJ93" s="24">
        <v>34.752180000000003</v>
      </c>
      <c r="AK93" s="24">
        <v>35.380997499999999</v>
      </c>
      <c r="AL93" s="24">
        <v>34.825659999999999</v>
      </c>
      <c r="AM93" s="24">
        <v>34.475789999999996</v>
      </c>
      <c r="AN93" s="24">
        <v>34.214470000000006</v>
      </c>
    </row>
    <row r="94" spans="2:40">
      <c r="B94" t="s">
        <v>8</v>
      </c>
      <c r="C94" s="24">
        <v>42.597032499999997</v>
      </c>
      <c r="D94" s="24">
        <v>41.962734999999995</v>
      </c>
      <c r="E94" s="24">
        <v>41.196872500000005</v>
      </c>
      <c r="F94" s="24">
        <v>40.206207499999998</v>
      </c>
      <c r="G94" s="24">
        <v>40.048412499999998</v>
      </c>
      <c r="H94" s="24">
        <v>39.340762500000004</v>
      </c>
      <c r="I94" s="24">
        <v>38.824809999999999</v>
      </c>
      <c r="J94" s="24">
        <v>37.697117499999997</v>
      </c>
      <c r="K94" s="24">
        <v>36.573450000000001</v>
      </c>
      <c r="L94" s="24">
        <v>36.587479999999999</v>
      </c>
      <c r="M94" s="24">
        <v>36.262039999999999</v>
      </c>
      <c r="N94" s="24">
        <v>35.987085</v>
      </c>
      <c r="O94" s="24">
        <v>35.956329999999994</v>
      </c>
      <c r="P94" s="24">
        <v>36.386917499999996</v>
      </c>
      <c r="Q94" s="24">
        <v>35.660985000000004</v>
      </c>
      <c r="R94" s="24">
        <v>35.466805000000001</v>
      </c>
      <c r="S94" s="24">
        <v>35.5235275</v>
      </c>
      <c r="T94" s="24">
        <v>35.74295</v>
      </c>
      <c r="U94" s="24">
        <v>35.631257500000004</v>
      </c>
      <c r="V94" s="24">
        <v>35.858222499999997</v>
      </c>
      <c r="W94" s="24">
        <v>35.322852499999996</v>
      </c>
      <c r="X94" s="24">
        <v>35.041637499999993</v>
      </c>
      <c r="Y94" s="24">
        <v>34.841607499999995</v>
      </c>
      <c r="Z94" s="24">
        <v>34.763824999999997</v>
      </c>
      <c r="AA94" s="24">
        <v>34.420097499999997</v>
      </c>
      <c r="AB94" s="24">
        <v>34.317724999999996</v>
      </c>
      <c r="AC94" s="24">
        <v>34.021790000000003</v>
      </c>
      <c r="AD94" s="24">
        <v>33.572975</v>
      </c>
      <c r="AE94" s="24">
        <v>37.174937499999999</v>
      </c>
      <c r="AF94" s="24">
        <v>38.093967500000005</v>
      </c>
      <c r="AG94" s="24">
        <v>37.787527500000003</v>
      </c>
      <c r="AH94" s="24">
        <v>37.488959999999999</v>
      </c>
      <c r="AI94" s="24">
        <v>36.282282499999994</v>
      </c>
      <c r="AJ94" s="24">
        <v>35.80809</v>
      </c>
      <c r="AK94" s="24">
        <v>36.719219999999993</v>
      </c>
      <c r="AL94" s="24">
        <v>35.870207500000006</v>
      </c>
      <c r="AM94" s="24">
        <v>35.862677500000004</v>
      </c>
      <c r="AN94" s="24">
        <v>35.767097499999998</v>
      </c>
    </row>
    <row r="95" spans="2:40">
      <c r="B95" t="s">
        <v>9</v>
      </c>
      <c r="C95" s="24">
        <v>41.566015</v>
      </c>
      <c r="D95" s="24">
        <v>41.066277500000005</v>
      </c>
      <c r="E95" s="24">
        <v>39.832059999999998</v>
      </c>
      <c r="F95" s="24">
        <v>38.912725000000002</v>
      </c>
      <c r="G95" s="24">
        <v>37.670562500000003</v>
      </c>
      <c r="H95" s="24">
        <v>38.005567499999998</v>
      </c>
      <c r="I95" s="24">
        <v>37.529775000000001</v>
      </c>
      <c r="J95" s="24">
        <v>36.690635</v>
      </c>
      <c r="K95" s="24">
        <v>36.700317500000004</v>
      </c>
      <c r="L95" s="24">
        <v>36.407747499999999</v>
      </c>
      <c r="M95" s="24">
        <v>35.235685000000004</v>
      </c>
      <c r="N95" s="24">
        <v>35.778240000000004</v>
      </c>
      <c r="O95" s="24">
        <v>36.207007499999996</v>
      </c>
      <c r="P95" s="24">
        <v>36.090357500000003</v>
      </c>
      <c r="Q95" s="24">
        <v>35.682765000000003</v>
      </c>
      <c r="R95" s="24">
        <v>35.5589175</v>
      </c>
      <c r="S95" s="24">
        <v>35.519502500000002</v>
      </c>
      <c r="T95" s="24">
        <v>35.47719</v>
      </c>
      <c r="U95" s="24">
        <v>35.287860000000002</v>
      </c>
      <c r="V95" s="24">
        <v>35.380142500000005</v>
      </c>
      <c r="W95" s="24">
        <v>35.099460000000008</v>
      </c>
      <c r="X95" s="24">
        <v>35.415782499999999</v>
      </c>
      <c r="Y95" s="24">
        <v>34.297872500000004</v>
      </c>
      <c r="Z95" s="24">
        <v>34.337125</v>
      </c>
      <c r="AA95" s="24">
        <v>34.534012500000003</v>
      </c>
      <c r="AB95" s="24">
        <v>34.088245000000001</v>
      </c>
      <c r="AC95" s="24">
        <v>34.482839999999996</v>
      </c>
      <c r="AD95" s="24">
        <v>34.058487499999998</v>
      </c>
      <c r="AE95" s="24">
        <v>36.0603075</v>
      </c>
      <c r="AF95" s="24">
        <v>36.032382499999997</v>
      </c>
      <c r="AG95" s="24">
        <v>34.710812499999996</v>
      </c>
      <c r="AH95" s="24">
        <v>34.112422500000001</v>
      </c>
      <c r="AI95" s="24">
        <v>34.257155000000004</v>
      </c>
      <c r="AJ95" s="24">
        <v>33.842829999999999</v>
      </c>
      <c r="AK95" s="24">
        <v>33.904702499999999</v>
      </c>
      <c r="AL95" s="24">
        <v>33.467987500000007</v>
      </c>
      <c r="AM95" s="24">
        <v>34.006360000000001</v>
      </c>
      <c r="AN95" s="24">
        <v>34.006552499999998</v>
      </c>
    </row>
    <row r="96" spans="2:40">
      <c r="B96" t="s">
        <v>10</v>
      </c>
      <c r="C96" s="24">
        <v>39.229799999999997</v>
      </c>
      <c r="D96" s="24">
        <v>38.771144999999997</v>
      </c>
      <c r="E96" s="24">
        <v>36.798377500000001</v>
      </c>
      <c r="F96" s="24">
        <v>36.542327499999999</v>
      </c>
      <c r="G96" s="24">
        <v>35.99241</v>
      </c>
      <c r="H96" s="24">
        <v>35.973532500000005</v>
      </c>
      <c r="I96" s="24">
        <v>35.4460275</v>
      </c>
      <c r="J96" s="24">
        <v>34.567655000000002</v>
      </c>
      <c r="K96" s="24">
        <v>34.221825000000003</v>
      </c>
      <c r="L96" s="24">
        <v>35.422795000000001</v>
      </c>
      <c r="M96" s="24">
        <v>33.377189999999999</v>
      </c>
      <c r="N96" s="24">
        <v>34.045504999999999</v>
      </c>
      <c r="O96" s="24">
        <v>33.879640000000002</v>
      </c>
      <c r="P96" s="24">
        <v>34.349409999999999</v>
      </c>
      <c r="Q96" s="24">
        <v>34.3070375</v>
      </c>
      <c r="R96" s="24">
        <v>33.826435000000004</v>
      </c>
      <c r="S96" s="24">
        <v>33.3114925</v>
      </c>
      <c r="T96" s="24">
        <v>33.713537500000001</v>
      </c>
      <c r="U96" s="24">
        <v>33.665909999999997</v>
      </c>
      <c r="V96" s="24">
        <v>34.129712499999997</v>
      </c>
      <c r="W96" s="24">
        <v>34.657535000000003</v>
      </c>
      <c r="X96" s="24">
        <v>34.692572500000004</v>
      </c>
      <c r="Y96" s="24">
        <v>33.945412500000003</v>
      </c>
      <c r="Z96" s="24">
        <v>33.927307499999998</v>
      </c>
      <c r="AA96" s="24">
        <v>34.267022499999996</v>
      </c>
      <c r="AB96" s="24">
        <v>34.168947500000002</v>
      </c>
      <c r="AC96" s="24">
        <v>33.561959999999999</v>
      </c>
      <c r="AD96" s="24">
        <v>33.979067499999999</v>
      </c>
      <c r="AE96" s="24">
        <v>36.039709999999999</v>
      </c>
      <c r="AF96" s="24">
        <v>36.060967499999997</v>
      </c>
      <c r="AG96" s="24">
        <v>35.122527499999997</v>
      </c>
      <c r="AH96" s="24">
        <v>34.947315000000003</v>
      </c>
      <c r="AI96" s="24">
        <v>33.482050000000001</v>
      </c>
      <c r="AJ96" s="24">
        <v>33.387207500000002</v>
      </c>
      <c r="AK96" s="24">
        <v>33.927867500000005</v>
      </c>
      <c r="AL96" s="24">
        <v>33.716047500000002</v>
      </c>
      <c r="AM96" s="24">
        <v>33.242757499999996</v>
      </c>
      <c r="AN96" s="24">
        <v>33.4716825</v>
      </c>
    </row>
    <row r="97" spans="2:40">
      <c r="B97" t="s">
        <v>11</v>
      </c>
      <c r="C97" s="24">
        <v>42.859702499999997</v>
      </c>
      <c r="D97" s="24">
        <v>43.2715125</v>
      </c>
      <c r="E97" s="24">
        <v>42.553757500000003</v>
      </c>
      <c r="F97" s="24">
        <v>41.527607500000002</v>
      </c>
      <c r="G97" s="24">
        <v>41.761142499999998</v>
      </c>
      <c r="H97" s="24">
        <v>41.29513</v>
      </c>
      <c r="I97" s="24">
        <v>39.747014999999998</v>
      </c>
      <c r="J97" s="24">
        <v>39.421192500000004</v>
      </c>
      <c r="K97" s="24">
        <v>39.478637499999991</v>
      </c>
      <c r="L97" s="24">
        <v>39.517292500000003</v>
      </c>
      <c r="M97" s="24">
        <v>37.168087499999999</v>
      </c>
      <c r="N97" s="24">
        <v>36.669295000000005</v>
      </c>
      <c r="O97" s="24">
        <v>37.037487499999997</v>
      </c>
      <c r="P97" s="24">
        <v>37.290847499999998</v>
      </c>
      <c r="Q97" s="24">
        <v>36.403957499999997</v>
      </c>
      <c r="R97" s="24">
        <v>36.2263625</v>
      </c>
      <c r="S97" s="24">
        <v>35.957764999999995</v>
      </c>
      <c r="T97" s="24">
        <v>36.122520000000002</v>
      </c>
      <c r="U97" s="24">
        <v>35.916844999999995</v>
      </c>
      <c r="V97" s="24">
        <v>35.932315000000003</v>
      </c>
      <c r="W97" s="24">
        <v>35.585517500000002</v>
      </c>
      <c r="X97" s="24">
        <v>35.010797500000002</v>
      </c>
      <c r="Y97" s="24">
        <v>34.837887500000001</v>
      </c>
      <c r="Z97" s="24">
        <v>34.446330000000003</v>
      </c>
      <c r="AA97" s="24">
        <v>34.533932499999999</v>
      </c>
      <c r="AB97" s="24">
        <v>34.811207499999995</v>
      </c>
      <c r="AC97" s="24">
        <v>34.217375000000004</v>
      </c>
      <c r="AD97" s="24">
        <v>34.079437500000004</v>
      </c>
      <c r="AE97" s="24">
        <v>35.862760000000002</v>
      </c>
      <c r="AF97" s="24">
        <v>37.124167499999999</v>
      </c>
      <c r="AG97" s="24">
        <v>35.676015000000007</v>
      </c>
      <c r="AH97" s="24">
        <v>35.894847500000004</v>
      </c>
      <c r="AI97" s="24">
        <v>35.375909999999998</v>
      </c>
      <c r="AJ97" s="24">
        <v>35.384525000000004</v>
      </c>
      <c r="AK97" s="24">
        <v>35.379909999999995</v>
      </c>
      <c r="AL97" s="24">
        <v>35.768754999999999</v>
      </c>
      <c r="AM97" s="24">
        <v>35.196549999999995</v>
      </c>
      <c r="AN97" s="24">
        <v>35.434092500000006</v>
      </c>
    </row>
    <row r="98" spans="2:40">
      <c r="B98" t="s">
        <v>12</v>
      </c>
      <c r="C98" s="24">
        <v>42.877020000000002</v>
      </c>
      <c r="D98" s="24">
        <v>41.929302500000006</v>
      </c>
      <c r="E98" s="24">
        <v>41.916179999999997</v>
      </c>
      <c r="F98" s="24">
        <v>41.778085000000004</v>
      </c>
      <c r="G98" s="24">
        <v>41.174860000000002</v>
      </c>
      <c r="H98" s="24">
        <v>40.793580000000006</v>
      </c>
      <c r="I98" s="24">
        <v>38.816919999999996</v>
      </c>
      <c r="J98" s="24">
        <v>37.391982499999997</v>
      </c>
      <c r="K98" s="24">
        <v>37.715282500000001</v>
      </c>
      <c r="L98" s="24">
        <v>37.147364999999994</v>
      </c>
      <c r="M98" s="24">
        <v>37.053530000000002</v>
      </c>
      <c r="N98" s="24">
        <v>36.678550000000001</v>
      </c>
      <c r="O98" s="24">
        <v>36.982509999999998</v>
      </c>
      <c r="P98" s="24">
        <v>37.112144999999998</v>
      </c>
      <c r="Q98" s="24">
        <v>36.859909999999999</v>
      </c>
      <c r="R98" s="24">
        <v>36.073574999999998</v>
      </c>
      <c r="S98" s="24">
        <v>35.765337500000001</v>
      </c>
      <c r="T98" s="24">
        <v>36.165824999999998</v>
      </c>
      <c r="U98" s="24">
        <v>36.002695000000003</v>
      </c>
      <c r="V98" s="24">
        <v>35.716147499999998</v>
      </c>
      <c r="W98" s="24">
        <v>35.7364125</v>
      </c>
      <c r="X98" s="24">
        <v>35.424805000000006</v>
      </c>
      <c r="Y98" s="24">
        <v>35.269822499999997</v>
      </c>
      <c r="Z98" s="24">
        <v>35.011790000000005</v>
      </c>
      <c r="AA98" s="24">
        <v>34.963137500000002</v>
      </c>
      <c r="AB98" s="24">
        <v>34.764650000000003</v>
      </c>
      <c r="AC98" s="24">
        <v>34.798142500000004</v>
      </c>
      <c r="AD98" s="24">
        <v>34.269192500000003</v>
      </c>
      <c r="AE98" s="24">
        <v>37.622167500000003</v>
      </c>
      <c r="AF98" s="24">
        <v>37.982787500000001</v>
      </c>
      <c r="AG98" s="24">
        <v>37.326079999999997</v>
      </c>
      <c r="AH98" s="24">
        <v>36.068044999999998</v>
      </c>
      <c r="AI98" s="24">
        <v>35.323017499999999</v>
      </c>
      <c r="AJ98" s="24">
        <v>35.815359999999998</v>
      </c>
      <c r="AK98" s="24">
        <v>35.971939999999996</v>
      </c>
      <c r="AL98" s="24">
        <v>36.253345000000003</v>
      </c>
      <c r="AM98" s="24">
        <v>35.4211375</v>
      </c>
      <c r="AN98" s="24">
        <v>35.713279999999997</v>
      </c>
    </row>
    <row r="99" spans="2:40">
      <c r="B99" t="s">
        <v>13</v>
      </c>
      <c r="C99" s="24">
        <v>40.584895000000003</v>
      </c>
      <c r="D99" s="24">
        <v>40.03463</v>
      </c>
      <c r="E99" s="24">
        <v>38.584507500000001</v>
      </c>
      <c r="F99" s="24">
        <v>38.838642499999999</v>
      </c>
      <c r="G99" s="24">
        <v>37.707567500000003</v>
      </c>
      <c r="H99" s="24">
        <v>38.569915000000002</v>
      </c>
      <c r="I99" s="24">
        <v>37.370384999999999</v>
      </c>
      <c r="J99" s="24">
        <v>36.596364999999999</v>
      </c>
      <c r="K99" s="24">
        <v>36.445115000000001</v>
      </c>
      <c r="L99" s="24">
        <v>36.455964999999992</v>
      </c>
      <c r="M99" s="24">
        <v>34.929899999999996</v>
      </c>
      <c r="N99" s="24">
        <v>35.831677499999998</v>
      </c>
      <c r="O99" s="24">
        <v>36.373260000000002</v>
      </c>
      <c r="P99" s="24">
        <v>36.275799999999997</v>
      </c>
      <c r="Q99" s="24">
        <v>36.277662500000005</v>
      </c>
      <c r="R99" s="24">
        <v>35.9542875</v>
      </c>
      <c r="S99" s="24">
        <v>36.114812499999999</v>
      </c>
      <c r="T99" s="24">
        <v>36.147087499999998</v>
      </c>
      <c r="U99" s="24">
        <v>35.642362499999997</v>
      </c>
      <c r="V99" s="24">
        <v>36.139497499999997</v>
      </c>
      <c r="W99" s="24">
        <v>36.078792499999999</v>
      </c>
      <c r="X99" s="24">
        <v>35.764585000000004</v>
      </c>
      <c r="Y99" s="24">
        <v>35.594362499999995</v>
      </c>
      <c r="Z99" s="24">
        <v>35.001550000000002</v>
      </c>
      <c r="AA99" s="24">
        <v>35.526352499999994</v>
      </c>
      <c r="AB99" s="24">
        <v>35.497147499999997</v>
      </c>
      <c r="AC99" s="24">
        <v>34.6682725</v>
      </c>
      <c r="AD99" s="24">
        <v>34.565437500000002</v>
      </c>
      <c r="AE99" s="24">
        <v>37.386505</v>
      </c>
      <c r="AF99" s="24">
        <v>38.776442500000002</v>
      </c>
      <c r="AG99" s="24">
        <v>38.9072125</v>
      </c>
      <c r="AH99" s="24">
        <v>38.073712499999999</v>
      </c>
      <c r="AI99" s="24">
        <v>37.296682500000003</v>
      </c>
      <c r="AJ99" s="24">
        <v>36.770607499999997</v>
      </c>
      <c r="AK99" s="24">
        <v>36.699872499999998</v>
      </c>
      <c r="AL99" s="24">
        <v>36.765847499999992</v>
      </c>
      <c r="AM99" s="24">
        <v>36.529589999999999</v>
      </c>
      <c r="AN99" s="24">
        <v>36.077235000000002</v>
      </c>
    </row>
    <row r="100" spans="2:40">
      <c r="B100" t="s">
        <v>14</v>
      </c>
      <c r="C100" s="24">
        <v>37.431624999999997</v>
      </c>
      <c r="D100" s="24">
        <v>36.205815000000001</v>
      </c>
      <c r="E100" s="24">
        <v>37.319650000000003</v>
      </c>
      <c r="F100" s="24">
        <v>35.704877499999995</v>
      </c>
      <c r="G100" s="24">
        <v>36.226667499999998</v>
      </c>
      <c r="H100" s="24">
        <v>35.200882499999999</v>
      </c>
      <c r="I100" s="24">
        <v>36.039729999999999</v>
      </c>
      <c r="J100" s="24">
        <v>35.20091</v>
      </c>
      <c r="K100" s="24">
        <v>33.898967500000005</v>
      </c>
      <c r="L100" s="24">
        <v>34.113489999999999</v>
      </c>
      <c r="M100" s="24">
        <v>33.085414999999998</v>
      </c>
      <c r="N100" s="24">
        <v>34.219575000000006</v>
      </c>
      <c r="O100" s="24">
        <v>34.400277499999994</v>
      </c>
      <c r="P100" s="24">
        <v>34.921187500000002</v>
      </c>
      <c r="Q100" s="24">
        <v>34.891649999999998</v>
      </c>
      <c r="R100" s="24">
        <v>33.787992500000001</v>
      </c>
      <c r="S100" s="24">
        <v>34.034772500000003</v>
      </c>
      <c r="T100" s="24">
        <v>34.231459999999998</v>
      </c>
      <c r="U100" s="24">
        <v>33.905932500000006</v>
      </c>
      <c r="V100" s="24">
        <v>33.828802500000002</v>
      </c>
      <c r="W100" s="24">
        <v>34.0749</v>
      </c>
      <c r="X100" s="24">
        <v>34.314132499999999</v>
      </c>
      <c r="Y100" s="24">
        <v>34.241527500000004</v>
      </c>
      <c r="Z100" s="24">
        <v>34.675617500000001</v>
      </c>
      <c r="AA100" s="24">
        <v>34.348797500000003</v>
      </c>
      <c r="AB100" s="24">
        <v>33.837372500000001</v>
      </c>
      <c r="AC100" s="24">
        <v>34.336257499999995</v>
      </c>
      <c r="AD100" s="24">
        <v>34.491030000000002</v>
      </c>
      <c r="AE100" s="24">
        <v>37.019275</v>
      </c>
      <c r="AF100" s="24">
        <v>36.465327500000001</v>
      </c>
      <c r="AG100" s="24">
        <v>36.334972499999999</v>
      </c>
      <c r="AH100" s="24">
        <v>35.691257499999999</v>
      </c>
      <c r="AI100" s="24">
        <v>34.049597499999997</v>
      </c>
      <c r="AJ100" s="24">
        <v>34.382297500000007</v>
      </c>
      <c r="AK100" s="24">
        <v>34.378810000000001</v>
      </c>
      <c r="AL100" s="24">
        <v>34.105875000000005</v>
      </c>
      <c r="AM100" s="24">
        <v>34.517822500000001</v>
      </c>
      <c r="AN100" s="24">
        <v>34.303272499999999</v>
      </c>
    </row>
    <row r="101" spans="2:40">
      <c r="B101" t="s">
        <v>15</v>
      </c>
      <c r="C101" s="24">
        <v>37.337152500000002</v>
      </c>
      <c r="D101" s="24">
        <v>36.3291775</v>
      </c>
      <c r="E101" s="24">
        <v>36.124135000000003</v>
      </c>
      <c r="F101" s="24">
        <v>36.455527499999995</v>
      </c>
      <c r="G101" s="24">
        <v>35.571894999999998</v>
      </c>
      <c r="H101" s="24">
        <v>35.651252499999998</v>
      </c>
      <c r="I101" s="24">
        <v>35.058689999999999</v>
      </c>
      <c r="J101" s="24">
        <v>34.9056675</v>
      </c>
      <c r="K101" s="24">
        <v>34.4831</v>
      </c>
      <c r="L101" s="24">
        <v>35.266144999999995</v>
      </c>
      <c r="M101" s="24">
        <v>34.428717500000005</v>
      </c>
      <c r="N101" s="24">
        <v>34.489917500000004</v>
      </c>
      <c r="O101" s="24">
        <v>34.944622500000001</v>
      </c>
      <c r="P101" s="24">
        <v>34.650815000000001</v>
      </c>
      <c r="Q101" s="24">
        <v>34.6745175</v>
      </c>
      <c r="R101" s="24">
        <v>33.373892499999997</v>
      </c>
      <c r="S101" s="24">
        <v>33.408477500000004</v>
      </c>
      <c r="T101" s="24">
        <v>33.775570000000002</v>
      </c>
      <c r="U101" s="24">
        <v>33.315527500000002</v>
      </c>
      <c r="V101" s="24">
        <v>33.870602500000004</v>
      </c>
      <c r="W101" s="24">
        <v>33.09066</v>
      </c>
      <c r="X101" s="24">
        <v>33.245734999999996</v>
      </c>
      <c r="Y101" s="24">
        <v>32.595267499999999</v>
      </c>
      <c r="Z101" s="24">
        <v>32.08934</v>
      </c>
      <c r="AA101" s="24">
        <v>32.868715000000002</v>
      </c>
      <c r="AB101" s="24">
        <v>32.648004999999998</v>
      </c>
      <c r="AC101" s="24">
        <v>32.895172500000001</v>
      </c>
      <c r="AD101" s="24">
        <v>32.8906025</v>
      </c>
      <c r="AE101" s="24">
        <v>33.470725000000002</v>
      </c>
      <c r="AF101" s="24">
        <v>33.214277500000001</v>
      </c>
      <c r="AG101" s="24">
        <v>33.459299999999999</v>
      </c>
      <c r="AH101" s="24">
        <v>33.167789999999997</v>
      </c>
      <c r="AI101" s="24">
        <v>32.594237499999998</v>
      </c>
      <c r="AJ101" s="24">
        <v>32.197204999999997</v>
      </c>
      <c r="AK101" s="24">
        <v>33.279624999999996</v>
      </c>
      <c r="AL101" s="24">
        <v>32.320637500000004</v>
      </c>
      <c r="AM101" s="24">
        <v>32.697447499999996</v>
      </c>
      <c r="AN101" s="24">
        <v>32.422730000000001</v>
      </c>
    </row>
    <row r="102" spans="2:40">
      <c r="B102" t="s">
        <v>16</v>
      </c>
      <c r="C102" s="24">
        <v>38.830365</v>
      </c>
      <c r="D102" s="24">
        <v>37.874227500000003</v>
      </c>
      <c r="E102" s="24">
        <v>36.569969999999998</v>
      </c>
      <c r="F102" s="24">
        <v>36.264257499999999</v>
      </c>
      <c r="G102" s="24">
        <v>36.149385000000002</v>
      </c>
      <c r="H102" s="24">
        <v>36.005715000000002</v>
      </c>
      <c r="I102" s="24">
        <v>35.677054999999996</v>
      </c>
      <c r="J102" s="24">
        <v>34.915415000000003</v>
      </c>
      <c r="K102" s="24">
        <v>35.044370000000001</v>
      </c>
      <c r="L102" s="24">
        <v>35.488804999999999</v>
      </c>
      <c r="M102" s="24">
        <v>33.551802500000001</v>
      </c>
      <c r="N102" s="24">
        <v>34.383395</v>
      </c>
      <c r="O102" s="24">
        <v>35.017557500000002</v>
      </c>
      <c r="P102" s="24">
        <v>35.067812500000002</v>
      </c>
      <c r="Q102" s="24">
        <v>34.66263</v>
      </c>
      <c r="R102" s="24">
        <v>33.929935</v>
      </c>
      <c r="S102" s="24">
        <v>32.896255000000004</v>
      </c>
      <c r="T102" s="24">
        <v>33.184490000000004</v>
      </c>
      <c r="U102" s="24">
        <v>33.282837499999999</v>
      </c>
      <c r="V102" s="24">
        <v>33.595487499999997</v>
      </c>
      <c r="W102" s="24">
        <v>33.785432499999999</v>
      </c>
      <c r="X102" s="24">
        <v>33.417947499999997</v>
      </c>
      <c r="Y102" s="24">
        <v>31.994372499999997</v>
      </c>
      <c r="Z102" s="24">
        <v>31.823322499999996</v>
      </c>
      <c r="AA102" s="24">
        <v>31.825787499999997</v>
      </c>
      <c r="AB102" s="24">
        <v>31.322892500000002</v>
      </c>
      <c r="AC102" s="24">
        <v>31.038075000000003</v>
      </c>
      <c r="AD102" s="24">
        <v>31.30208</v>
      </c>
      <c r="AE102" s="24">
        <v>33.173527500000006</v>
      </c>
      <c r="AF102" s="24">
        <v>33.257559999999998</v>
      </c>
      <c r="AG102" s="24">
        <v>33.114985000000004</v>
      </c>
      <c r="AH102" s="24">
        <v>33.009729999999998</v>
      </c>
      <c r="AI102" s="24">
        <v>32.323217499999998</v>
      </c>
      <c r="AJ102" s="24">
        <v>32.502097500000005</v>
      </c>
      <c r="AK102" s="24">
        <v>32.352715000000003</v>
      </c>
      <c r="AL102" s="24">
        <v>32.049132499999999</v>
      </c>
      <c r="AM102" s="24">
        <v>32.7116975</v>
      </c>
      <c r="AN102" s="24">
        <v>31.877834999999997</v>
      </c>
    </row>
    <row r="103" spans="2:40">
      <c r="B103" t="s">
        <v>17</v>
      </c>
      <c r="C103" s="24">
        <v>39.5465625</v>
      </c>
      <c r="D103" s="24">
        <v>38.102800000000002</v>
      </c>
      <c r="E103" s="24">
        <v>38.195345000000003</v>
      </c>
      <c r="F103" s="24">
        <v>37.907062500000002</v>
      </c>
      <c r="G103" s="24">
        <v>36.584292499999997</v>
      </c>
      <c r="H103" s="24">
        <v>37.516044999999998</v>
      </c>
      <c r="I103" s="24">
        <v>37.069367499999998</v>
      </c>
      <c r="J103" s="24">
        <v>36.825872500000003</v>
      </c>
      <c r="K103" s="24">
        <v>36.609304999999999</v>
      </c>
      <c r="L103" s="24">
        <v>35.292042500000001</v>
      </c>
      <c r="M103" s="24">
        <v>34.308754999999998</v>
      </c>
      <c r="N103" s="24">
        <v>34.540619999999997</v>
      </c>
      <c r="O103" s="24">
        <v>35.125970000000002</v>
      </c>
      <c r="P103" s="24">
        <v>35.0858925</v>
      </c>
      <c r="Q103" s="24">
        <v>35.092127500000004</v>
      </c>
      <c r="R103" s="24">
        <v>35.197717499999996</v>
      </c>
      <c r="S103" s="24">
        <v>34.900782499999998</v>
      </c>
      <c r="T103" s="24">
        <v>34.831505</v>
      </c>
      <c r="U103" s="24">
        <v>34.342845000000004</v>
      </c>
      <c r="V103" s="24">
        <v>34.918702499999995</v>
      </c>
      <c r="W103" s="24">
        <v>34.786545000000004</v>
      </c>
      <c r="X103" s="24">
        <v>34.995575000000002</v>
      </c>
      <c r="Y103" s="24">
        <v>33.588969999999996</v>
      </c>
      <c r="Z103" s="24">
        <v>34.070422499999999</v>
      </c>
      <c r="AA103" s="24">
        <v>35.024929999999998</v>
      </c>
      <c r="AB103" s="24">
        <v>34.585229999999996</v>
      </c>
      <c r="AC103" s="24">
        <v>34.793542500000001</v>
      </c>
      <c r="AD103" s="24">
        <v>34.427570000000003</v>
      </c>
      <c r="AE103" s="24">
        <v>37.510129999999997</v>
      </c>
      <c r="AF103" s="24">
        <v>36.805257500000003</v>
      </c>
      <c r="AG103" s="24">
        <v>37.127557499999995</v>
      </c>
      <c r="AH103" s="24">
        <v>36.96069</v>
      </c>
      <c r="AI103" s="24">
        <v>34.456810000000004</v>
      </c>
      <c r="AJ103" s="24">
        <v>35.171945000000001</v>
      </c>
      <c r="AK103" s="24">
        <v>35.680115000000001</v>
      </c>
      <c r="AL103" s="24">
        <v>35.369267499999999</v>
      </c>
      <c r="AM103" s="24">
        <v>34.638077500000001</v>
      </c>
      <c r="AN103" s="24">
        <v>34.507470000000005</v>
      </c>
    </row>
    <row r="104" spans="2:40">
      <c r="B104" t="s">
        <v>47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>
        <v>37.252160000000003</v>
      </c>
      <c r="P104" s="24">
        <v>36.904557500000003</v>
      </c>
      <c r="Q104" s="24">
        <v>36.138959999999997</v>
      </c>
      <c r="R104" s="24">
        <v>34.831814999999999</v>
      </c>
      <c r="S104" s="24">
        <v>34.626134999999998</v>
      </c>
      <c r="T104" s="24">
        <v>36.352785000000004</v>
      </c>
      <c r="U104" s="24">
        <v>35.798650000000002</v>
      </c>
      <c r="V104" s="24">
        <v>34.480865000000001</v>
      </c>
      <c r="W104" s="24">
        <v>35.185337500000003</v>
      </c>
      <c r="X104" s="24">
        <v>35.350272499999996</v>
      </c>
      <c r="Y104" s="24">
        <v>36.076302499999997</v>
      </c>
      <c r="Z104" s="24">
        <v>34.242015000000002</v>
      </c>
      <c r="AA104" s="24">
        <v>35.325234999999999</v>
      </c>
      <c r="AB104" s="24">
        <v>34.923477499999997</v>
      </c>
      <c r="AC104" s="24">
        <v>34.573145000000004</v>
      </c>
      <c r="AD104" s="24">
        <v>33.701147500000005</v>
      </c>
      <c r="AE104" s="24">
        <v>35.517178749999999</v>
      </c>
      <c r="AF104" s="24">
        <v>35.992258750000005</v>
      </c>
      <c r="AG104" s="24">
        <v>36.9963075</v>
      </c>
      <c r="AH104" s="24">
        <v>36.073497499999995</v>
      </c>
      <c r="AI104" s="24">
        <v>35.030985000000001</v>
      </c>
      <c r="AJ104" s="24">
        <v>34.479063749999995</v>
      </c>
      <c r="AK104" s="24">
        <v>35.686522499999995</v>
      </c>
      <c r="AL104" s="24">
        <v>35.400716250000002</v>
      </c>
      <c r="AM104" s="24">
        <v>33.45736625</v>
      </c>
      <c r="AN104" s="24">
        <v>33.810628749999999</v>
      </c>
    </row>
    <row r="105" spans="2:40">
      <c r="B105" t="s">
        <v>225</v>
      </c>
      <c r="C105" s="24">
        <v>40.862089999999995</v>
      </c>
      <c r="D105" s="24">
        <v>40.226597499999997</v>
      </c>
      <c r="E105" s="24">
        <v>39.073592500000004</v>
      </c>
      <c r="F105" s="24">
        <v>38.695172499999998</v>
      </c>
      <c r="G105" s="24">
        <v>38.114582499999997</v>
      </c>
      <c r="H105" s="24">
        <v>38.164892500000001</v>
      </c>
      <c r="I105" s="24">
        <v>37.422654999999999</v>
      </c>
      <c r="J105" s="24">
        <v>36.592232500000001</v>
      </c>
      <c r="K105" s="24">
        <v>36.281329999999997</v>
      </c>
      <c r="L105" s="24">
        <v>36.354579999999999</v>
      </c>
      <c r="M105" s="24">
        <v>35.254807499999998</v>
      </c>
      <c r="N105" s="24">
        <v>35.495092500000005</v>
      </c>
      <c r="O105" s="24">
        <v>35.813295000000004</v>
      </c>
      <c r="P105" s="24">
        <v>35.782850000000003</v>
      </c>
      <c r="Q105" s="24">
        <v>35.551670000000001</v>
      </c>
      <c r="R105" s="24">
        <v>35.1688525</v>
      </c>
      <c r="S105" s="24">
        <v>34.955042499999998</v>
      </c>
      <c r="T105" s="24">
        <v>35.143895000000001</v>
      </c>
      <c r="U105" s="24">
        <v>35.010285000000003</v>
      </c>
      <c r="V105" s="24">
        <v>35.148195000000001</v>
      </c>
      <c r="W105" s="24">
        <v>35.055319999999995</v>
      </c>
      <c r="X105" s="24">
        <v>35.141472499999999</v>
      </c>
      <c r="Y105" s="24">
        <v>34.657499999999999</v>
      </c>
      <c r="Z105" s="24">
        <v>34.430605</v>
      </c>
      <c r="AA105" s="24">
        <v>34.557865</v>
      </c>
      <c r="AB105" s="24">
        <v>34.358630000000005</v>
      </c>
      <c r="AC105" s="24">
        <v>34.210405000000002</v>
      </c>
      <c r="AD105" s="24">
        <v>33.995635</v>
      </c>
      <c r="AE105" s="24">
        <v>36.504265000000004</v>
      </c>
      <c r="AF105" s="24">
        <v>36.837584999999997</v>
      </c>
      <c r="AG105" s="24">
        <v>36.423547499999998</v>
      </c>
      <c r="AH105" s="24">
        <v>35.773769999999999</v>
      </c>
      <c r="AI105" s="24">
        <v>35.171514999999999</v>
      </c>
      <c r="AJ105" s="24">
        <v>34.983137499999998</v>
      </c>
      <c r="AK105" s="24">
        <v>35.190707500000002</v>
      </c>
      <c r="AL105" s="24">
        <v>34.936025000000001</v>
      </c>
      <c r="AM105" s="24">
        <v>34.796637500000003</v>
      </c>
      <c r="AN105" s="24">
        <v>34.757457500000001</v>
      </c>
    </row>
    <row r="108" spans="2:40" s="30" customFormat="1"/>
    <row r="109" spans="2:40" s="30" customFormat="1"/>
    <row r="110" spans="2:40" s="30" customFormat="1"/>
    <row r="111" spans="2:40" s="30" customFormat="1"/>
    <row r="112" spans="2:40" s="30" customFormat="1"/>
    <row r="113" spans="1:40" s="30" customFormat="1"/>
    <row r="114" spans="1:40" s="30" customFormat="1"/>
    <row r="115" spans="1:40" s="30" customForma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</row>
    <row r="116" spans="1:40" s="30" customFormat="1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</row>
    <row r="117" spans="1:40" s="30" customFormat="1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</row>
    <row r="118" spans="1:40" s="30" customFormat="1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</row>
    <row r="119" spans="1:40" s="30" customFormat="1"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</row>
    <row r="120" spans="1:40" s="30" customFormat="1"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</row>
    <row r="121" spans="1:40" s="30" customFormat="1"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</row>
    <row r="122" spans="1:40" s="30" customFormat="1"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</row>
    <row r="123" spans="1:40" s="30" customFormat="1"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</row>
    <row r="124" spans="1:40" s="30" customFormat="1"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</row>
    <row r="125" spans="1:40" s="30" customFormat="1"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</row>
    <row r="126" spans="1:40" s="30" customForma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</row>
    <row r="127" spans="1:40" s="30" customFormat="1"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</row>
    <row r="128" spans="1:40" s="30" customFormat="1"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</row>
    <row r="129" spans="2:40" s="30" customFormat="1"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</row>
    <row r="130" spans="2:40" s="30" customFormat="1"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</row>
    <row r="131" spans="2:40" s="30" customFormat="1"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</row>
    <row r="132" spans="2:40" s="30" customFormat="1"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</row>
    <row r="133" spans="2:40" s="30" customFormat="1"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</row>
    <row r="134" spans="2:40" s="30" customFormat="1"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</row>
    <row r="135" spans="2:40" s="30" customFormat="1"/>
    <row r="136" spans="2:40" s="30" customFormat="1"/>
    <row r="137" spans="2:40" s="30" customFormat="1"/>
    <row r="138" spans="2:40" s="30" customFormat="1">
      <c r="B138" s="52"/>
    </row>
    <row r="139" spans="2:40" s="30" customFormat="1">
      <c r="B139" s="52"/>
    </row>
    <row r="140" spans="2:40" s="30" customFormat="1"/>
    <row r="141" spans="2:40" s="30" customFormat="1"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</row>
    <row r="142" spans="2:40" s="30" customFormat="1">
      <c r="C142" s="53"/>
      <c r="D142" s="53"/>
      <c r="E142" s="53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</row>
    <row r="143" spans="2:40" s="30" customFormat="1">
      <c r="C143" s="53"/>
      <c r="D143" s="53"/>
      <c r="E143" s="53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</row>
    <row r="144" spans="2:40" s="30" customFormat="1">
      <c r="C144" s="53"/>
      <c r="D144" s="53"/>
      <c r="E144" s="53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</row>
    <row r="145" spans="3:40" s="30" customFormat="1">
      <c r="C145" s="53"/>
      <c r="D145" s="53"/>
      <c r="E145" s="53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</row>
    <row r="146" spans="3:40" s="30" customFormat="1">
      <c r="C146" s="53"/>
      <c r="D146" s="53"/>
      <c r="E146" s="53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</row>
    <row r="147" spans="3:40" s="30" customFormat="1">
      <c r="C147" s="53"/>
      <c r="D147" s="53"/>
      <c r="E147" s="53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</row>
    <row r="148" spans="3:40" s="30" customFormat="1">
      <c r="C148" s="53"/>
      <c r="D148" s="53"/>
      <c r="E148" s="53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</row>
    <row r="149" spans="3:40" s="30" customFormat="1">
      <c r="C149" s="53"/>
      <c r="D149" s="53"/>
      <c r="E149" s="53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</row>
    <row r="150" spans="3:40" s="30" customFormat="1">
      <c r="C150" s="53"/>
      <c r="D150" s="53"/>
      <c r="E150" s="53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</row>
    <row r="151" spans="3:40" s="30" customFormat="1">
      <c r="C151" s="53"/>
      <c r="D151" s="53"/>
      <c r="E151" s="53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</row>
    <row r="152" spans="3:40" s="30" customFormat="1">
      <c r="C152" s="53"/>
      <c r="D152" s="53"/>
      <c r="E152" s="53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</row>
    <row r="153" spans="3:40" s="30" customFormat="1">
      <c r="C153" s="53"/>
      <c r="D153" s="53"/>
      <c r="E153" s="53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</row>
    <row r="154" spans="3:40" s="30" customFormat="1">
      <c r="C154" s="53"/>
      <c r="D154" s="53"/>
      <c r="E154" s="53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</row>
    <row r="155" spans="3:40" s="30" customFormat="1">
      <c r="C155" s="53"/>
      <c r="D155" s="53"/>
      <c r="E155" s="53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</row>
    <row r="156" spans="3:40" s="30" customFormat="1">
      <c r="C156" s="53"/>
      <c r="D156" s="53"/>
      <c r="E156" s="53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</row>
    <row r="157" spans="3:40" s="30" customFormat="1">
      <c r="C157" s="53"/>
      <c r="D157" s="53"/>
      <c r="E157" s="53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</row>
    <row r="158" spans="3:40" s="30" customFormat="1">
      <c r="C158" s="53"/>
      <c r="D158" s="53"/>
      <c r="E158" s="53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</row>
    <row r="159" spans="3:40" s="30" customFormat="1">
      <c r="C159" s="53"/>
      <c r="D159" s="53"/>
      <c r="E159" s="53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</row>
    <row r="160" spans="3:40" s="30" customFormat="1">
      <c r="C160" s="53"/>
      <c r="D160" s="53"/>
      <c r="E160" s="53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</row>
    <row r="161" spans="6:22" s="30" customFormat="1"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</row>
    <row r="162" spans="6:22" s="30" customFormat="1"/>
    <row r="163" spans="6:22" s="30" customFormat="1"/>
    <row r="164" spans="6:22" s="30" customFormat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workbookViewId="0">
      <selection activeCell="C3" sqref="C3"/>
    </sheetView>
  </sheetViews>
  <sheetFormatPr baseColWidth="10" defaultRowHeight="15" x14ac:dyDescent="0"/>
  <cols>
    <col min="1" max="1" width="6.83203125" customWidth="1"/>
  </cols>
  <sheetData>
    <row r="1" spans="1:18">
      <c r="A1" s="34"/>
      <c r="B1" s="34"/>
      <c r="C1" s="34" t="s">
        <v>380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>
      <c r="A2" s="34"/>
      <c r="B2" s="34"/>
      <c r="C2" s="34" t="s">
        <v>82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>
      <c r="A3" s="34"/>
      <c r="B3" s="34"/>
      <c r="C3" s="34" t="s">
        <v>83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>
      <c r="A4" s="34"/>
      <c r="B4" s="34"/>
      <c r="C4" s="34" t="s">
        <v>381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>
      <c r="A5" s="34"/>
      <c r="B5" s="34"/>
      <c r="C5" s="34" t="s">
        <v>382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45">
      <c r="A9" s="34"/>
      <c r="B9" s="70" t="s">
        <v>86</v>
      </c>
      <c r="C9" s="70" t="s">
        <v>87</v>
      </c>
      <c r="D9" s="71" t="s">
        <v>258</v>
      </c>
      <c r="E9" s="71" t="s">
        <v>383</v>
      </c>
      <c r="F9" s="70" t="s">
        <v>384</v>
      </c>
      <c r="G9" s="34"/>
      <c r="H9" s="70" t="s">
        <v>86</v>
      </c>
      <c r="I9" s="70" t="s">
        <v>87</v>
      </c>
      <c r="J9" s="71" t="s">
        <v>258</v>
      </c>
      <c r="K9" s="71" t="s">
        <v>383</v>
      </c>
      <c r="L9" s="70"/>
      <c r="M9" s="34"/>
      <c r="N9" s="71" t="s">
        <v>258</v>
      </c>
      <c r="O9" s="71" t="s">
        <v>383</v>
      </c>
      <c r="P9" s="70" t="s">
        <v>384</v>
      </c>
      <c r="Q9" s="34"/>
      <c r="R9" s="34"/>
    </row>
    <row r="10" spans="1:18">
      <c r="A10" s="34"/>
      <c r="B10" s="34" t="s">
        <v>16</v>
      </c>
      <c r="C10" s="34" t="s">
        <v>95</v>
      </c>
      <c r="D10" s="72">
        <v>46966</v>
      </c>
      <c r="E10" s="72">
        <v>427</v>
      </c>
      <c r="F10" s="73">
        <v>9.1000000000000004E-3</v>
      </c>
      <c r="G10" s="34"/>
      <c r="H10" s="34" t="s">
        <v>96</v>
      </c>
      <c r="I10" s="34" t="s">
        <v>97</v>
      </c>
      <c r="J10" s="72">
        <v>122640</v>
      </c>
      <c r="K10" s="72">
        <v>578</v>
      </c>
      <c r="L10" s="73"/>
      <c r="M10" s="34" t="s">
        <v>1</v>
      </c>
      <c r="N10" s="72">
        <v>1970664</v>
      </c>
      <c r="O10" s="72">
        <v>5354</v>
      </c>
      <c r="P10" s="73">
        <v>2.7000000000000001E-3</v>
      </c>
      <c r="Q10" s="34"/>
      <c r="R10" s="34"/>
    </row>
    <row r="11" spans="1:18">
      <c r="A11" s="34"/>
      <c r="B11" s="34" t="s">
        <v>98</v>
      </c>
      <c r="C11" s="34" t="s">
        <v>99</v>
      </c>
      <c r="D11" s="72">
        <v>138434</v>
      </c>
      <c r="E11" s="72">
        <v>200</v>
      </c>
      <c r="F11" s="73">
        <v>1.4E-3</v>
      </c>
      <c r="G11" s="34"/>
      <c r="H11" s="34" t="s">
        <v>96</v>
      </c>
      <c r="I11" s="34" t="s">
        <v>100</v>
      </c>
      <c r="J11" s="72">
        <v>242112</v>
      </c>
      <c r="K11" s="72">
        <v>560</v>
      </c>
      <c r="L11" s="73"/>
      <c r="M11" s="34" t="s">
        <v>2</v>
      </c>
      <c r="N11" s="72">
        <v>440510</v>
      </c>
      <c r="O11" s="72">
        <v>5376</v>
      </c>
      <c r="P11" s="73">
        <v>1.2200000000000001E-2</v>
      </c>
      <c r="Q11" s="34"/>
      <c r="R11" s="34"/>
    </row>
    <row r="12" spans="1:18">
      <c r="A12" s="34"/>
      <c r="B12" s="34" t="s">
        <v>101</v>
      </c>
      <c r="C12" s="34" t="s">
        <v>102</v>
      </c>
      <c r="D12" s="72">
        <v>246332</v>
      </c>
      <c r="E12" s="72">
        <v>420</v>
      </c>
      <c r="F12" s="73">
        <v>1.6999999999999999E-3</v>
      </c>
      <c r="G12" s="34"/>
      <c r="H12" s="34" t="s">
        <v>96</v>
      </c>
      <c r="I12" s="34" t="s">
        <v>103</v>
      </c>
      <c r="J12" s="72">
        <v>275521</v>
      </c>
      <c r="K12" s="72">
        <v>1332</v>
      </c>
      <c r="L12" s="73"/>
      <c r="M12" s="34" t="s">
        <v>3</v>
      </c>
      <c r="N12" s="72">
        <v>355071</v>
      </c>
      <c r="O12" s="72">
        <v>331</v>
      </c>
      <c r="P12" s="73">
        <v>8.9999999999999998E-4</v>
      </c>
      <c r="Q12" s="34"/>
      <c r="R12" s="34"/>
    </row>
    <row r="13" spans="1:18">
      <c r="A13" s="34"/>
      <c r="B13" s="34" t="s">
        <v>96</v>
      </c>
      <c r="C13" s="34" t="s">
        <v>97</v>
      </c>
      <c r="D13" s="72">
        <v>122640</v>
      </c>
      <c r="E13" s="72">
        <v>578</v>
      </c>
      <c r="F13" s="73">
        <v>4.7000000000000002E-3</v>
      </c>
      <c r="G13" s="34"/>
      <c r="H13" s="34" t="s">
        <v>96</v>
      </c>
      <c r="I13" s="34" t="s">
        <v>104</v>
      </c>
      <c r="J13" s="72">
        <v>275164</v>
      </c>
      <c r="K13" s="72">
        <v>513</v>
      </c>
      <c r="L13" s="73"/>
      <c r="M13" s="34" t="s">
        <v>4</v>
      </c>
      <c r="N13" s="72">
        <v>175538</v>
      </c>
      <c r="O13" s="72">
        <v>737</v>
      </c>
      <c r="P13" s="73">
        <v>4.1999999999999997E-3</v>
      </c>
      <c r="Q13" s="34"/>
      <c r="R13" s="34"/>
    </row>
    <row r="14" spans="1:18">
      <c r="A14" s="34"/>
      <c r="B14" s="34" t="s">
        <v>105</v>
      </c>
      <c r="C14" s="34" t="s">
        <v>106</v>
      </c>
      <c r="D14" s="72">
        <v>86613</v>
      </c>
      <c r="E14" s="72">
        <v>1078</v>
      </c>
      <c r="F14" s="73">
        <v>1.24E-2</v>
      </c>
      <c r="G14" s="34"/>
      <c r="H14" s="34" t="s">
        <v>96</v>
      </c>
      <c r="I14" s="34" t="s">
        <v>107</v>
      </c>
      <c r="J14" s="72">
        <v>135097</v>
      </c>
      <c r="K14" s="72">
        <v>370</v>
      </c>
      <c r="L14" s="73"/>
      <c r="M14" s="34" t="s">
        <v>5</v>
      </c>
      <c r="N14" s="72">
        <v>271922</v>
      </c>
      <c r="O14" s="72">
        <v>1323</v>
      </c>
      <c r="P14" s="73">
        <v>4.8999999999999998E-3</v>
      </c>
      <c r="Q14" s="34"/>
      <c r="R14" s="34"/>
    </row>
    <row r="15" spans="1:18">
      <c r="A15" s="34"/>
      <c r="B15" s="34"/>
      <c r="C15" s="34"/>
      <c r="D15" s="72"/>
      <c r="E15" s="72"/>
      <c r="F15" s="73"/>
      <c r="G15" s="34"/>
      <c r="H15" s="34" t="s">
        <v>96</v>
      </c>
      <c r="I15" s="34" t="s">
        <v>108</v>
      </c>
      <c r="J15" s="72">
        <v>257255</v>
      </c>
      <c r="K15" s="72">
        <v>836</v>
      </c>
      <c r="L15" s="73"/>
      <c r="M15" s="34" t="s">
        <v>6</v>
      </c>
      <c r="N15" s="72">
        <v>152408</v>
      </c>
      <c r="O15" s="72">
        <v>2340</v>
      </c>
      <c r="P15" s="73">
        <v>1.54E-2</v>
      </c>
      <c r="Q15" s="34"/>
      <c r="R15" s="34"/>
    </row>
    <row r="16" spans="1:18">
      <c r="A16" s="34"/>
      <c r="B16" s="34" t="s">
        <v>109</v>
      </c>
      <c r="C16" s="34" t="s">
        <v>110</v>
      </c>
      <c r="D16" s="72">
        <v>286181</v>
      </c>
      <c r="E16" s="72">
        <v>574</v>
      </c>
      <c r="F16" s="73">
        <v>2E-3</v>
      </c>
      <c r="G16" s="34"/>
      <c r="H16" s="34" t="s">
        <v>96</v>
      </c>
      <c r="I16" s="34" t="s">
        <v>111</v>
      </c>
      <c r="J16" s="72">
        <v>262102</v>
      </c>
      <c r="K16" s="72">
        <v>463</v>
      </c>
      <c r="L16" s="73"/>
      <c r="M16" s="34" t="s">
        <v>7</v>
      </c>
      <c r="N16" s="72">
        <v>1018485</v>
      </c>
      <c r="O16" s="72">
        <v>9450</v>
      </c>
      <c r="P16" s="73">
        <v>9.2999999999999992E-3</v>
      </c>
      <c r="Q16" s="34"/>
      <c r="R16" s="34"/>
    </row>
    <row r="17" spans="1:18">
      <c r="A17" s="34"/>
      <c r="B17" s="34" t="s">
        <v>112</v>
      </c>
      <c r="C17" s="34" t="s">
        <v>113</v>
      </c>
      <c r="D17" s="72">
        <v>175538</v>
      </c>
      <c r="E17" s="72">
        <v>737</v>
      </c>
      <c r="F17" s="73">
        <v>4.1999999999999997E-3</v>
      </c>
      <c r="G17" s="34"/>
      <c r="H17" s="34" t="s">
        <v>96</v>
      </c>
      <c r="I17" s="34" t="s">
        <v>114</v>
      </c>
      <c r="J17" s="72">
        <v>400773</v>
      </c>
      <c r="K17" s="72">
        <v>702</v>
      </c>
      <c r="L17" s="73"/>
      <c r="M17" s="34" t="s">
        <v>8</v>
      </c>
      <c r="N17" s="72">
        <v>709593</v>
      </c>
      <c r="O17" s="72">
        <v>6666</v>
      </c>
      <c r="P17" s="73">
        <v>9.4000000000000004E-3</v>
      </c>
      <c r="Q17" s="34"/>
      <c r="R17" s="34"/>
    </row>
    <row r="18" spans="1:18">
      <c r="A18" s="34"/>
      <c r="B18" s="34" t="s">
        <v>115</v>
      </c>
      <c r="C18" s="34" t="s">
        <v>116</v>
      </c>
      <c r="D18" s="72">
        <v>1045653</v>
      </c>
      <c r="E18" s="72">
        <v>2747</v>
      </c>
      <c r="F18" s="73">
        <v>2.5999999999999999E-3</v>
      </c>
      <c r="G18" s="34"/>
      <c r="H18" s="34"/>
      <c r="I18" s="34"/>
      <c r="J18" s="72"/>
      <c r="K18" s="72"/>
      <c r="L18" s="73"/>
      <c r="M18" s="34" t="s">
        <v>9</v>
      </c>
      <c r="N18" s="72">
        <v>1482274</v>
      </c>
      <c r="O18" s="72">
        <v>6009</v>
      </c>
      <c r="P18" s="73">
        <v>4.1000000000000003E-3</v>
      </c>
      <c r="Q18" s="34"/>
      <c r="R18" s="34"/>
    </row>
    <row r="19" spans="1:18">
      <c r="A19" s="34"/>
      <c r="B19" s="34" t="s">
        <v>105</v>
      </c>
      <c r="C19" s="34" t="s">
        <v>117</v>
      </c>
      <c r="D19" s="72">
        <v>146352</v>
      </c>
      <c r="E19" s="72">
        <v>1306</v>
      </c>
      <c r="F19" s="73">
        <v>8.8999999999999999E-3</v>
      </c>
      <c r="G19" s="34"/>
      <c r="H19" s="34" t="s">
        <v>118</v>
      </c>
      <c r="I19" s="34" t="s">
        <v>119</v>
      </c>
      <c r="J19" s="72">
        <v>101496</v>
      </c>
      <c r="K19" s="72">
        <v>1005</v>
      </c>
      <c r="L19" s="73"/>
      <c r="M19" s="34" t="s">
        <v>10</v>
      </c>
      <c r="N19" s="72">
        <v>877818</v>
      </c>
      <c r="O19" s="72">
        <v>2534</v>
      </c>
      <c r="P19" s="73">
        <v>2.8999999999999998E-3</v>
      </c>
      <c r="Q19" s="34"/>
      <c r="R19" s="34"/>
    </row>
    <row r="20" spans="1:18">
      <c r="A20" s="34"/>
      <c r="B20" s="34" t="s">
        <v>109</v>
      </c>
      <c r="C20" s="34" t="s">
        <v>120</v>
      </c>
      <c r="D20" s="72">
        <v>185305</v>
      </c>
      <c r="E20" s="72">
        <v>894</v>
      </c>
      <c r="F20" s="73">
        <v>4.7999999999999996E-3</v>
      </c>
      <c r="G20" s="34"/>
      <c r="H20" s="34" t="s">
        <v>121</v>
      </c>
      <c r="I20" s="34" t="s">
        <v>122</v>
      </c>
      <c r="J20" s="72">
        <v>92524</v>
      </c>
      <c r="K20" s="72">
        <v>2978</v>
      </c>
      <c r="L20" s="73"/>
      <c r="M20" s="34" t="s">
        <v>11</v>
      </c>
      <c r="N20" s="72">
        <v>471486</v>
      </c>
      <c r="O20" s="72">
        <v>1468</v>
      </c>
      <c r="P20" s="73">
        <v>3.0999999999999999E-3</v>
      </c>
      <c r="Q20" s="34"/>
      <c r="R20" s="34"/>
    </row>
    <row r="21" spans="1:18">
      <c r="A21" s="34"/>
      <c r="B21" s="34"/>
      <c r="C21" s="34"/>
      <c r="D21" s="72"/>
      <c r="E21" s="72"/>
      <c r="F21" s="73"/>
      <c r="G21" s="34"/>
      <c r="H21" s="34" t="s">
        <v>121</v>
      </c>
      <c r="I21" s="34" t="s">
        <v>123</v>
      </c>
      <c r="J21" s="72">
        <v>246490</v>
      </c>
      <c r="K21" s="72">
        <v>1393</v>
      </c>
      <c r="L21" s="73"/>
      <c r="M21" s="34" t="s">
        <v>12</v>
      </c>
      <c r="N21" s="72">
        <v>1153384</v>
      </c>
      <c r="O21" s="72">
        <v>7748</v>
      </c>
      <c r="P21" s="73">
        <v>6.7000000000000002E-3</v>
      </c>
      <c r="Q21" s="34"/>
      <c r="R21" s="34"/>
    </row>
    <row r="22" spans="1:18">
      <c r="A22" s="34"/>
      <c r="B22" s="34" t="s">
        <v>96</v>
      </c>
      <c r="C22" s="34" t="s">
        <v>100</v>
      </c>
      <c r="D22" s="72">
        <v>242112</v>
      </c>
      <c r="E22" s="72">
        <v>560</v>
      </c>
      <c r="F22" s="73">
        <v>2.3E-3</v>
      </c>
      <c r="G22" s="34"/>
      <c r="H22" s="34"/>
      <c r="I22" s="34"/>
      <c r="J22" s="72"/>
      <c r="K22" s="72"/>
      <c r="L22" s="73"/>
      <c r="M22" s="34" t="s">
        <v>13</v>
      </c>
      <c r="N22" s="72">
        <v>761717</v>
      </c>
      <c r="O22" s="72">
        <v>3944</v>
      </c>
      <c r="P22" s="73">
        <v>5.1999999999999998E-3</v>
      </c>
      <c r="Q22" s="34"/>
      <c r="R22" s="34"/>
    </row>
    <row r="23" spans="1:18">
      <c r="A23" s="34"/>
      <c r="B23" s="34" t="s">
        <v>101</v>
      </c>
      <c r="C23" s="34" t="s">
        <v>124</v>
      </c>
      <c r="D23" s="72">
        <v>130789</v>
      </c>
      <c r="E23" s="72">
        <v>767</v>
      </c>
      <c r="F23" s="73">
        <v>5.8999999999999999E-3</v>
      </c>
      <c r="G23" s="34"/>
      <c r="H23" s="34" t="s">
        <v>125</v>
      </c>
      <c r="I23" s="34" t="s">
        <v>126</v>
      </c>
      <c r="J23" s="72">
        <v>355071</v>
      </c>
      <c r="K23" s="72">
        <v>331</v>
      </c>
      <c r="L23" s="73"/>
      <c r="M23" s="34" t="s">
        <v>14</v>
      </c>
      <c r="N23" s="72">
        <v>272393</v>
      </c>
      <c r="O23" s="72">
        <v>479</v>
      </c>
      <c r="P23" s="73">
        <v>1.8E-3</v>
      </c>
      <c r="Q23" s="34"/>
      <c r="R23" s="34"/>
    </row>
    <row r="24" spans="1:18">
      <c r="A24" s="34"/>
      <c r="B24" s="34" t="s">
        <v>98</v>
      </c>
      <c r="C24" s="34" t="s">
        <v>127</v>
      </c>
      <c r="D24" s="72">
        <v>189504</v>
      </c>
      <c r="E24" s="72">
        <v>1348</v>
      </c>
      <c r="F24" s="73">
        <v>7.1000000000000004E-3</v>
      </c>
      <c r="G24" s="34"/>
      <c r="H24" s="34"/>
      <c r="I24" s="34"/>
      <c r="J24" s="72"/>
      <c r="K24" s="72"/>
      <c r="L24" s="73"/>
      <c r="M24" s="34" t="s">
        <v>15</v>
      </c>
      <c r="N24" s="72">
        <v>151380</v>
      </c>
      <c r="O24" s="72">
        <v>1779</v>
      </c>
      <c r="P24" s="73">
        <v>1.18E-2</v>
      </c>
      <c r="Q24" s="34"/>
      <c r="R24" s="34"/>
    </row>
    <row r="25" spans="1:18">
      <c r="A25" s="34"/>
      <c r="B25" s="34" t="s">
        <v>96</v>
      </c>
      <c r="C25" s="34" t="s">
        <v>103</v>
      </c>
      <c r="D25" s="72">
        <v>275521</v>
      </c>
      <c r="E25" s="72">
        <v>1332</v>
      </c>
      <c r="F25" s="73">
        <v>4.7999999999999996E-3</v>
      </c>
      <c r="G25" s="34"/>
      <c r="H25" s="34" t="s">
        <v>112</v>
      </c>
      <c r="I25" s="34" t="s">
        <v>113</v>
      </c>
      <c r="J25" s="72">
        <v>175538</v>
      </c>
      <c r="K25" s="72">
        <v>737</v>
      </c>
      <c r="L25" s="73"/>
      <c r="M25" s="34" t="s">
        <v>16</v>
      </c>
      <c r="N25" s="72">
        <v>441404</v>
      </c>
      <c r="O25" s="72">
        <v>2680</v>
      </c>
      <c r="P25" s="73">
        <v>6.1000000000000004E-3</v>
      </c>
      <c r="Q25" s="34"/>
      <c r="R25" s="34"/>
    </row>
    <row r="26" spans="1:18">
      <c r="A26" s="34"/>
      <c r="B26" s="34" t="s">
        <v>128</v>
      </c>
      <c r="C26" s="34" t="s">
        <v>129</v>
      </c>
      <c r="D26" s="72">
        <v>415028</v>
      </c>
      <c r="E26" s="72">
        <v>2011</v>
      </c>
      <c r="F26" s="73">
        <v>4.7999999999999996E-3</v>
      </c>
      <c r="G26" s="34"/>
      <c r="H26" s="34"/>
      <c r="I26" s="34"/>
      <c r="J26" s="72"/>
      <c r="K26" s="72"/>
      <c r="L26" s="73"/>
      <c r="M26" s="34" t="s">
        <v>17</v>
      </c>
      <c r="N26" s="72">
        <v>86810</v>
      </c>
      <c r="O26" s="72">
        <v>1417</v>
      </c>
      <c r="P26" s="73">
        <v>1.6299999999999999E-2</v>
      </c>
      <c r="Q26" s="34"/>
      <c r="R26" s="34"/>
    </row>
    <row r="27" spans="1:18">
      <c r="A27" s="34"/>
      <c r="B27" s="34"/>
      <c r="C27" s="34"/>
      <c r="D27" s="72"/>
      <c r="E27" s="72"/>
      <c r="F27" s="72"/>
      <c r="G27" s="34"/>
      <c r="H27" s="34" t="s">
        <v>130</v>
      </c>
      <c r="I27" s="34" t="s">
        <v>131</v>
      </c>
      <c r="J27" s="72">
        <v>130783</v>
      </c>
      <c r="K27" s="72">
        <v>534</v>
      </c>
      <c r="L27" s="72"/>
      <c r="M27" s="34" t="s">
        <v>49</v>
      </c>
      <c r="N27" s="72">
        <v>10792857</v>
      </c>
      <c r="O27" s="72">
        <v>59635</v>
      </c>
      <c r="P27" s="73">
        <v>5.4999999999999997E-3</v>
      </c>
      <c r="Q27" s="34"/>
      <c r="R27" s="34"/>
    </row>
    <row r="28" spans="1:18">
      <c r="A28" s="34"/>
      <c r="B28" s="34" t="s">
        <v>98</v>
      </c>
      <c r="C28" s="34" t="s">
        <v>132</v>
      </c>
      <c r="D28" s="72">
        <v>116806</v>
      </c>
      <c r="E28" s="72">
        <v>1024</v>
      </c>
      <c r="F28" s="73">
        <v>8.8000000000000005E-3</v>
      </c>
      <c r="G28" s="34"/>
      <c r="H28" s="34" t="s">
        <v>130</v>
      </c>
      <c r="I28" s="34" t="s">
        <v>133</v>
      </c>
      <c r="J28" s="72">
        <v>141139</v>
      </c>
      <c r="K28" s="72">
        <v>789</v>
      </c>
      <c r="L28" s="73"/>
      <c r="M28" s="34"/>
      <c r="N28" s="34"/>
      <c r="O28" s="34"/>
      <c r="P28" s="34"/>
      <c r="Q28" s="34"/>
      <c r="R28" s="34"/>
    </row>
    <row r="29" spans="1:18">
      <c r="A29" s="34"/>
      <c r="B29" s="34" t="s">
        <v>115</v>
      </c>
      <c r="C29" s="34" t="s">
        <v>134</v>
      </c>
      <c r="D29" s="72">
        <v>154326</v>
      </c>
      <c r="E29" s="72">
        <v>1369</v>
      </c>
      <c r="F29" s="73">
        <v>8.8999999999999999E-3</v>
      </c>
      <c r="G29" s="34"/>
      <c r="H29" s="34"/>
      <c r="I29" s="34"/>
      <c r="J29" s="72"/>
      <c r="K29" s="72"/>
      <c r="L29" s="73"/>
      <c r="M29" s="34"/>
      <c r="N29" s="34"/>
      <c r="O29" s="34"/>
      <c r="P29" s="34"/>
      <c r="Q29" s="34"/>
      <c r="R29" s="34"/>
    </row>
    <row r="30" spans="1:18">
      <c r="A30" s="34"/>
      <c r="B30" s="34" t="s">
        <v>96</v>
      </c>
      <c r="C30" s="34" t="s">
        <v>104</v>
      </c>
      <c r="D30" s="72">
        <v>275164</v>
      </c>
      <c r="E30" s="72">
        <v>513</v>
      </c>
      <c r="F30" s="73">
        <v>1.9E-3</v>
      </c>
      <c r="G30" s="34"/>
      <c r="H30" s="34" t="s">
        <v>115</v>
      </c>
      <c r="I30" s="34" t="s">
        <v>116</v>
      </c>
      <c r="J30" s="72">
        <v>1045653</v>
      </c>
      <c r="K30" s="72">
        <v>2747</v>
      </c>
      <c r="L30" s="73"/>
      <c r="M30" s="34"/>
      <c r="N30" s="34"/>
      <c r="O30" s="34"/>
      <c r="P30" s="34"/>
      <c r="Q30" s="34"/>
      <c r="R30" s="34"/>
    </row>
    <row r="31" spans="1:18">
      <c r="A31" s="34"/>
      <c r="B31" s="34" t="s">
        <v>98</v>
      </c>
      <c r="C31" s="34" t="s">
        <v>135</v>
      </c>
      <c r="D31" s="72">
        <v>78157</v>
      </c>
      <c r="E31" s="72">
        <v>2885</v>
      </c>
      <c r="F31" s="73">
        <v>3.6900000000000002E-2</v>
      </c>
      <c r="G31" s="34"/>
      <c r="H31" s="34" t="s">
        <v>115</v>
      </c>
      <c r="I31" s="34" t="s">
        <v>134</v>
      </c>
      <c r="J31" s="72">
        <v>154326</v>
      </c>
      <c r="K31" s="72">
        <v>1369</v>
      </c>
      <c r="L31" s="73"/>
      <c r="M31" s="34"/>
      <c r="N31" s="34"/>
      <c r="O31" s="34"/>
      <c r="P31" s="34"/>
      <c r="Q31" s="34"/>
      <c r="R31" s="34"/>
    </row>
    <row r="32" spans="1:18">
      <c r="A32" s="34"/>
      <c r="B32" s="34" t="s">
        <v>16</v>
      </c>
      <c r="C32" s="34" t="s">
        <v>136</v>
      </c>
      <c r="D32" s="72">
        <v>153662</v>
      </c>
      <c r="E32" s="72">
        <v>900</v>
      </c>
      <c r="F32" s="73">
        <v>5.8999999999999999E-3</v>
      </c>
      <c r="G32" s="34"/>
      <c r="H32" s="34" t="s">
        <v>115</v>
      </c>
      <c r="I32" s="34" t="s">
        <v>137</v>
      </c>
      <c r="J32" s="72">
        <v>136654</v>
      </c>
      <c r="K32" s="72">
        <v>1157</v>
      </c>
      <c r="L32" s="73"/>
      <c r="M32" s="34"/>
      <c r="N32" s="34"/>
      <c r="O32" s="34"/>
      <c r="P32" s="34"/>
      <c r="Q32" s="34"/>
      <c r="R32" s="34"/>
    </row>
    <row r="33" spans="1:18">
      <c r="A33" s="34"/>
      <c r="B33" s="34"/>
      <c r="C33" s="34"/>
      <c r="D33" s="72"/>
      <c r="E33" s="72"/>
      <c r="F33" s="72"/>
      <c r="G33" s="34"/>
      <c r="H33" s="34" t="s">
        <v>115</v>
      </c>
      <c r="I33" s="34" t="s">
        <v>138</v>
      </c>
      <c r="J33" s="72">
        <v>145641</v>
      </c>
      <c r="K33" s="72">
        <v>736</v>
      </c>
      <c r="L33" s="72"/>
      <c r="M33" s="34"/>
      <c r="N33" s="34"/>
      <c r="O33" s="34"/>
      <c r="P33" s="34"/>
      <c r="Q33" s="34"/>
      <c r="R33" s="34"/>
    </row>
    <row r="34" spans="1:18">
      <c r="A34" s="34"/>
      <c r="B34" s="34" t="s">
        <v>96</v>
      </c>
      <c r="C34" s="34" t="s">
        <v>107</v>
      </c>
      <c r="D34" s="72">
        <v>135097</v>
      </c>
      <c r="E34" s="72">
        <v>370</v>
      </c>
      <c r="F34" s="73">
        <v>2.7000000000000001E-3</v>
      </c>
      <c r="G34" s="34"/>
      <c r="H34" s="34"/>
      <c r="I34" s="34"/>
      <c r="J34" s="72"/>
      <c r="K34" s="72"/>
      <c r="L34" s="73"/>
      <c r="M34" s="34"/>
      <c r="N34" s="34"/>
      <c r="O34" s="34"/>
      <c r="P34" s="34"/>
      <c r="Q34" s="34"/>
      <c r="R34" s="34"/>
    </row>
    <row r="35" spans="1:18">
      <c r="A35" s="34"/>
      <c r="B35" s="34" t="s">
        <v>118</v>
      </c>
      <c r="C35" s="34" t="s">
        <v>119</v>
      </c>
      <c r="D35" s="72">
        <v>101496</v>
      </c>
      <c r="E35" s="72">
        <v>1005</v>
      </c>
      <c r="F35" s="73">
        <v>9.9000000000000008E-3</v>
      </c>
      <c r="G35" s="34"/>
      <c r="H35" s="34" t="s">
        <v>98</v>
      </c>
      <c r="I35" s="34" t="s">
        <v>99</v>
      </c>
      <c r="J35" s="72">
        <v>138434</v>
      </c>
      <c r="K35" s="72">
        <v>200</v>
      </c>
      <c r="L35" s="73"/>
      <c r="M35" s="34"/>
      <c r="N35" s="34"/>
      <c r="O35" s="34"/>
      <c r="P35" s="34"/>
      <c r="Q35" s="34"/>
      <c r="R35" s="34"/>
    </row>
    <row r="36" spans="1:18">
      <c r="A36" s="34"/>
      <c r="B36" s="34" t="s">
        <v>96</v>
      </c>
      <c r="C36" s="34" t="s">
        <v>108</v>
      </c>
      <c r="D36" s="72">
        <v>257255</v>
      </c>
      <c r="E36" s="72">
        <v>836</v>
      </c>
      <c r="F36" s="73">
        <v>3.2000000000000002E-3</v>
      </c>
      <c r="G36" s="34"/>
      <c r="H36" s="34" t="s">
        <v>98</v>
      </c>
      <c r="I36" s="34" t="s">
        <v>127</v>
      </c>
      <c r="J36" s="72">
        <v>189504</v>
      </c>
      <c r="K36" s="72">
        <v>1348</v>
      </c>
      <c r="L36" s="73"/>
      <c r="M36" s="34"/>
      <c r="N36" s="34"/>
      <c r="O36" s="34"/>
      <c r="P36" s="34"/>
      <c r="Q36" s="34"/>
      <c r="R36" s="34"/>
    </row>
    <row r="37" spans="1:18">
      <c r="A37" s="34"/>
      <c r="B37" s="34" t="s">
        <v>105</v>
      </c>
      <c r="C37" s="34" t="s">
        <v>139</v>
      </c>
      <c r="D37" s="72">
        <v>193589</v>
      </c>
      <c r="E37" s="72">
        <v>1694</v>
      </c>
      <c r="F37" s="73">
        <v>8.8000000000000005E-3</v>
      </c>
      <c r="G37" s="34"/>
      <c r="H37" s="34" t="s">
        <v>98</v>
      </c>
      <c r="I37" s="34" t="s">
        <v>132</v>
      </c>
      <c r="J37" s="72">
        <v>116806</v>
      </c>
      <c r="K37" s="72">
        <v>1024</v>
      </c>
      <c r="L37" s="73"/>
      <c r="M37" s="34"/>
      <c r="N37" s="34"/>
      <c r="O37" s="34"/>
      <c r="P37" s="34"/>
      <c r="Q37" s="34"/>
      <c r="R37" s="34"/>
    </row>
    <row r="38" spans="1:18">
      <c r="A38" s="34"/>
      <c r="B38" s="34" t="s">
        <v>115</v>
      </c>
      <c r="C38" s="34" t="s">
        <v>137</v>
      </c>
      <c r="D38" s="72">
        <v>136654</v>
      </c>
      <c r="E38" s="72">
        <v>1157</v>
      </c>
      <c r="F38" s="73">
        <v>8.5000000000000006E-3</v>
      </c>
      <c r="G38" s="34"/>
      <c r="H38" s="34" t="s">
        <v>98</v>
      </c>
      <c r="I38" s="34" t="s">
        <v>135</v>
      </c>
      <c r="J38" s="72">
        <v>78157</v>
      </c>
      <c r="K38" s="72">
        <v>2885</v>
      </c>
      <c r="L38" s="73"/>
      <c r="M38" s="34"/>
      <c r="N38" s="34"/>
      <c r="O38" s="34"/>
      <c r="P38" s="34"/>
      <c r="Q38" s="34"/>
      <c r="R38" s="34"/>
    </row>
    <row r="39" spans="1:18">
      <c r="A39" s="34"/>
      <c r="B39" s="34"/>
      <c r="C39" s="34"/>
      <c r="D39" s="72"/>
      <c r="E39" s="72"/>
      <c r="F39" s="72"/>
      <c r="G39" s="34"/>
      <c r="H39" s="34" t="s">
        <v>98</v>
      </c>
      <c r="I39" s="34" t="s">
        <v>140</v>
      </c>
      <c r="J39" s="72">
        <v>186692</v>
      </c>
      <c r="K39" s="72">
        <v>1209</v>
      </c>
      <c r="L39" s="72"/>
      <c r="M39" s="34"/>
      <c r="N39" s="34"/>
      <c r="O39" s="34"/>
      <c r="P39" s="34"/>
      <c r="Q39" s="34"/>
      <c r="R39" s="34"/>
    </row>
    <row r="40" spans="1:18">
      <c r="A40" s="34"/>
      <c r="B40" s="34" t="s">
        <v>141</v>
      </c>
      <c r="C40" s="34" t="s">
        <v>142</v>
      </c>
      <c r="D40" s="72">
        <v>86810</v>
      </c>
      <c r="E40" s="72">
        <v>1417</v>
      </c>
      <c r="F40" s="73">
        <v>1.6299999999999999E-2</v>
      </c>
      <c r="G40" s="34"/>
      <c r="H40" s="34"/>
      <c r="I40" s="34"/>
      <c r="J40" s="72"/>
      <c r="K40" s="72"/>
      <c r="L40" s="73"/>
      <c r="M40" s="34"/>
      <c r="N40" s="34"/>
      <c r="O40" s="34"/>
      <c r="P40" s="34"/>
      <c r="Q40" s="34"/>
      <c r="R40" s="34"/>
    </row>
    <row r="41" spans="1:18">
      <c r="A41" s="34"/>
      <c r="B41" s="34" t="s">
        <v>128</v>
      </c>
      <c r="C41" s="34" t="s">
        <v>143</v>
      </c>
      <c r="D41" s="72">
        <v>250878</v>
      </c>
      <c r="E41" s="72">
        <v>1183</v>
      </c>
      <c r="F41" s="73">
        <v>4.7000000000000002E-3</v>
      </c>
      <c r="G41" s="34"/>
      <c r="H41" s="34" t="s">
        <v>144</v>
      </c>
      <c r="I41" s="34" t="s">
        <v>145</v>
      </c>
      <c r="J41" s="72">
        <v>152408</v>
      </c>
      <c r="K41" s="72">
        <v>2340</v>
      </c>
      <c r="L41" s="73"/>
      <c r="M41" s="34"/>
      <c r="N41" s="34"/>
      <c r="O41" s="34"/>
      <c r="P41" s="34"/>
      <c r="Q41" s="34"/>
      <c r="R41" s="34"/>
    </row>
    <row r="42" spans="1:18">
      <c r="A42" s="34"/>
      <c r="B42" s="34" t="s">
        <v>146</v>
      </c>
      <c r="C42" s="34" t="s">
        <v>147</v>
      </c>
      <c r="D42" s="72">
        <v>761717</v>
      </c>
      <c r="E42" s="72">
        <v>3944</v>
      </c>
      <c r="F42" s="73">
        <v>5.1999999999999998E-3</v>
      </c>
      <c r="G42" s="34"/>
      <c r="H42" s="34"/>
      <c r="I42" s="34"/>
      <c r="J42" s="72"/>
      <c r="K42" s="72"/>
      <c r="L42" s="73"/>
      <c r="M42" s="34"/>
      <c r="N42" s="34"/>
      <c r="O42" s="34"/>
      <c r="P42" s="34"/>
      <c r="Q42" s="34"/>
      <c r="R42" s="34"/>
    </row>
    <row r="43" spans="1:18">
      <c r="A43" s="34"/>
      <c r="B43" s="34" t="s">
        <v>96</v>
      </c>
      <c r="C43" s="34" t="s">
        <v>111</v>
      </c>
      <c r="D43" s="72">
        <v>262102</v>
      </c>
      <c r="E43" s="72">
        <v>463</v>
      </c>
      <c r="F43" s="73">
        <v>1.8E-3</v>
      </c>
      <c r="G43" s="34"/>
      <c r="H43" s="34" t="s">
        <v>105</v>
      </c>
      <c r="I43" s="34" t="s">
        <v>106</v>
      </c>
      <c r="J43" s="72">
        <v>86613</v>
      </c>
      <c r="K43" s="72">
        <v>1078</v>
      </c>
      <c r="L43" s="73"/>
      <c r="M43" s="34"/>
      <c r="N43" s="34"/>
      <c r="O43" s="34"/>
      <c r="P43" s="34"/>
      <c r="Q43" s="34"/>
      <c r="R43" s="34"/>
    </row>
    <row r="44" spans="1:18">
      <c r="A44" s="34"/>
      <c r="B44" s="34" t="s">
        <v>148</v>
      </c>
      <c r="C44" s="34" t="s">
        <v>149</v>
      </c>
      <c r="D44" s="72">
        <v>272393</v>
      </c>
      <c r="E44" s="72">
        <v>479</v>
      </c>
      <c r="F44" s="73">
        <v>1.8E-3</v>
      </c>
      <c r="G44" s="34"/>
      <c r="H44" s="34" t="s">
        <v>105</v>
      </c>
      <c r="I44" s="34" t="s">
        <v>117</v>
      </c>
      <c r="J44" s="72">
        <v>146352</v>
      </c>
      <c r="K44" s="72">
        <v>1306</v>
      </c>
      <c r="L44" s="73"/>
      <c r="M44" s="34"/>
      <c r="N44" s="34"/>
      <c r="O44" s="34"/>
      <c r="P44" s="34"/>
      <c r="Q44" s="34"/>
      <c r="R44" s="34"/>
    </row>
    <row r="45" spans="1:18">
      <c r="A45" s="34"/>
      <c r="B45" s="34"/>
      <c r="C45" s="34"/>
      <c r="D45" s="72"/>
      <c r="E45" s="72"/>
      <c r="F45" s="72"/>
      <c r="G45" s="34"/>
      <c r="H45" s="34" t="s">
        <v>105</v>
      </c>
      <c r="I45" s="34" t="s">
        <v>139</v>
      </c>
      <c r="J45" s="72">
        <v>193589</v>
      </c>
      <c r="K45" s="72">
        <v>1694</v>
      </c>
      <c r="L45" s="72"/>
      <c r="M45" s="34"/>
      <c r="N45" s="34"/>
      <c r="O45" s="34"/>
      <c r="P45" s="34"/>
      <c r="Q45" s="34"/>
      <c r="R45" s="34"/>
    </row>
    <row r="46" spans="1:18">
      <c r="A46" s="34"/>
      <c r="B46" s="34" t="s">
        <v>150</v>
      </c>
      <c r="C46" s="34" t="s">
        <v>151</v>
      </c>
      <c r="D46" s="72">
        <v>151380</v>
      </c>
      <c r="E46" s="72">
        <v>1779</v>
      </c>
      <c r="F46" s="73">
        <v>1.18E-2</v>
      </c>
      <c r="G46" s="34"/>
      <c r="H46" s="34" t="s">
        <v>105</v>
      </c>
      <c r="I46" s="34" t="s">
        <v>152</v>
      </c>
      <c r="J46" s="72">
        <v>80033</v>
      </c>
      <c r="K46" s="72">
        <v>531</v>
      </c>
      <c r="L46" s="73"/>
      <c r="M46" s="34"/>
      <c r="N46" s="34"/>
      <c r="O46" s="34"/>
      <c r="P46" s="34"/>
      <c r="Q46" s="34"/>
      <c r="R46" s="34"/>
    </row>
    <row r="47" spans="1:18">
      <c r="A47" s="34"/>
      <c r="B47" s="34" t="s">
        <v>128</v>
      </c>
      <c r="C47" s="34" t="s">
        <v>153</v>
      </c>
      <c r="D47" s="72">
        <v>196867</v>
      </c>
      <c r="E47" s="72">
        <v>1091</v>
      </c>
      <c r="F47" s="73">
        <v>5.4999999999999997E-3</v>
      </c>
      <c r="G47" s="34"/>
      <c r="H47" s="34" t="s">
        <v>105</v>
      </c>
      <c r="I47" s="34" t="s">
        <v>154</v>
      </c>
      <c r="J47" s="72">
        <v>141905</v>
      </c>
      <c r="K47" s="72">
        <v>1372</v>
      </c>
      <c r="L47" s="73"/>
      <c r="M47" s="34"/>
      <c r="N47" s="34"/>
      <c r="O47" s="34"/>
      <c r="P47" s="34"/>
      <c r="Q47" s="34"/>
      <c r="R47" s="34"/>
    </row>
    <row r="48" spans="1:18">
      <c r="A48" s="34"/>
      <c r="B48" s="34" t="s">
        <v>125</v>
      </c>
      <c r="C48" s="34" t="s">
        <v>126</v>
      </c>
      <c r="D48" s="72">
        <v>355071</v>
      </c>
      <c r="E48" s="72">
        <v>331</v>
      </c>
      <c r="F48" s="73">
        <v>8.9999999999999998E-4</v>
      </c>
      <c r="G48" s="34"/>
      <c r="H48" s="34" t="s">
        <v>105</v>
      </c>
      <c r="I48" s="34" t="s">
        <v>155</v>
      </c>
      <c r="J48" s="72">
        <v>71221</v>
      </c>
      <c r="K48" s="72">
        <v>798</v>
      </c>
      <c r="L48" s="73"/>
      <c r="M48" s="34"/>
      <c r="N48" s="34"/>
      <c r="O48" s="34"/>
      <c r="P48" s="34"/>
      <c r="Q48" s="34"/>
      <c r="R48" s="34"/>
    </row>
    <row r="49" spans="1:18">
      <c r="A49" s="34"/>
      <c r="B49" s="34" t="s">
        <v>105</v>
      </c>
      <c r="C49" s="34" t="s">
        <v>152</v>
      </c>
      <c r="D49" s="72">
        <v>80033</v>
      </c>
      <c r="E49" s="72">
        <v>531</v>
      </c>
      <c r="F49" s="73">
        <v>6.6E-3</v>
      </c>
      <c r="G49" s="34"/>
      <c r="H49" s="34" t="s">
        <v>105</v>
      </c>
      <c r="I49" s="34" t="s">
        <v>156</v>
      </c>
      <c r="J49" s="72">
        <v>58751</v>
      </c>
      <c r="K49" s="72">
        <v>399</v>
      </c>
      <c r="L49" s="73"/>
      <c r="M49" s="34"/>
      <c r="N49" s="34"/>
      <c r="O49" s="34"/>
      <c r="P49" s="34"/>
      <c r="Q49" s="34"/>
      <c r="R49" s="34"/>
    </row>
    <row r="50" spans="1:18">
      <c r="A50" s="34"/>
      <c r="B50" s="34" t="s">
        <v>130</v>
      </c>
      <c r="C50" s="34" t="s">
        <v>131</v>
      </c>
      <c r="D50" s="72">
        <v>130783</v>
      </c>
      <c r="E50" s="72">
        <v>534</v>
      </c>
      <c r="F50" s="73">
        <v>4.1000000000000003E-3</v>
      </c>
      <c r="G50" s="34"/>
      <c r="H50" s="34" t="s">
        <v>105</v>
      </c>
      <c r="I50" s="34" t="s">
        <v>157</v>
      </c>
      <c r="J50" s="72">
        <v>125511</v>
      </c>
      <c r="K50" s="72">
        <v>1151</v>
      </c>
      <c r="L50" s="73"/>
      <c r="M50" s="34"/>
      <c r="N50" s="34"/>
      <c r="O50" s="34"/>
      <c r="P50" s="34"/>
      <c r="Q50" s="34"/>
      <c r="R50" s="34"/>
    </row>
    <row r="51" spans="1:18">
      <c r="A51" s="34"/>
      <c r="B51" s="34"/>
      <c r="C51" s="34"/>
      <c r="D51" s="72"/>
      <c r="E51" s="72"/>
      <c r="F51" s="72"/>
      <c r="G51" s="34"/>
      <c r="H51" s="34" t="s">
        <v>105</v>
      </c>
      <c r="I51" s="34" t="s">
        <v>158</v>
      </c>
      <c r="J51" s="72">
        <v>114510</v>
      </c>
      <c r="K51" s="72">
        <v>1121</v>
      </c>
      <c r="L51" s="72"/>
      <c r="M51" s="34"/>
      <c r="N51" s="34"/>
      <c r="O51" s="34"/>
      <c r="P51" s="34"/>
      <c r="Q51" s="34"/>
      <c r="R51" s="34"/>
    </row>
    <row r="52" spans="1:18">
      <c r="A52" s="34"/>
      <c r="B52" s="34" t="s">
        <v>128</v>
      </c>
      <c r="C52" s="34" t="s">
        <v>159</v>
      </c>
      <c r="D52" s="72">
        <v>290611</v>
      </c>
      <c r="E52" s="72">
        <v>3463</v>
      </c>
      <c r="F52" s="73">
        <v>1.1900000000000001E-2</v>
      </c>
      <c r="G52" s="34"/>
      <c r="H52" s="34"/>
      <c r="I52" s="34"/>
      <c r="J52" s="72"/>
      <c r="K52" s="72"/>
      <c r="L52" s="73"/>
      <c r="M52" s="34"/>
      <c r="N52" s="34"/>
      <c r="O52" s="34"/>
      <c r="P52" s="34"/>
      <c r="Q52" s="34"/>
      <c r="R52" s="34"/>
    </row>
    <row r="53" spans="1:18">
      <c r="A53" s="34"/>
      <c r="B53" s="34" t="s">
        <v>105</v>
      </c>
      <c r="C53" s="34" t="s">
        <v>154</v>
      </c>
      <c r="D53" s="72">
        <v>141905</v>
      </c>
      <c r="E53" s="72">
        <v>1372</v>
      </c>
      <c r="F53" s="73">
        <v>9.7000000000000003E-3</v>
      </c>
      <c r="G53" s="34"/>
      <c r="H53" s="34" t="s">
        <v>109</v>
      </c>
      <c r="I53" s="34" t="s">
        <v>110</v>
      </c>
      <c r="J53" s="72">
        <v>286181</v>
      </c>
      <c r="K53" s="72">
        <v>574</v>
      </c>
      <c r="L53" s="73"/>
      <c r="M53" s="34"/>
      <c r="N53" s="34"/>
      <c r="O53" s="34"/>
      <c r="P53" s="34"/>
      <c r="Q53" s="34"/>
      <c r="R53" s="34"/>
    </row>
    <row r="54" spans="1:18">
      <c r="A54" s="34"/>
      <c r="B54" s="34" t="s">
        <v>130</v>
      </c>
      <c r="C54" s="34" t="s">
        <v>133</v>
      </c>
      <c r="D54" s="72">
        <v>141139</v>
      </c>
      <c r="E54" s="72">
        <v>789</v>
      </c>
      <c r="F54" s="73">
        <v>5.5999999999999999E-3</v>
      </c>
      <c r="G54" s="34"/>
      <c r="H54" s="34" t="s">
        <v>109</v>
      </c>
      <c r="I54" s="34" t="s">
        <v>120</v>
      </c>
      <c r="J54" s="72">
        <v>185305</v>
      </c>
      <c r="K54" s="72">
        <v>894</v>
      </c>
      <c r="L54" s="73"/>
      <c r="M54" s="34"/>
      <c r="N54" s="34"/>
      <c r="O54" s="34"/>
      <c r="P54" s="34"/>
      <c r="Q54" s="34"/>
      <c r="R54" s="34"/>
    </row>
    <row r="55" spans="1:18">
      <c r="A55" s="34"/>
      <c r="B55" s="34" t="s">
        <v>144</v>
      </c>
      <c r="C55" s="34" t="s">
        <v>145</v>
      </c>
      <c r="D55" s="72">
        <v>152408</v>
      </c>
      <c r="E55" s="72">
        <v>2340</v>
      </c>
      <c r="F55" s="73">
        <v>1.54E-2</v>
      </c>
      <c r="G55" s="34"/>
      <c r="H55" s="34"/>
      <c r="I55" s="34"/>
      <c r="J55" s="72"/>
      <c r="K55" s="72"/>
      <c r="L55" s="73"/>
      <c r="M55" s="34"/>
      <c r="N55" s="34"/>
      <c r="O55" s="34"/>
      <c r="P55" s="34"/>
      <c r="Q55" s="34"/>
      <c r="R55" s="34"/>
    </row>
    <row r="56" spans="1:18">
      <c r="A56" s="34"/>
      <c r="B56" s="34" t="s">
        <v>105</v>
      </c>
      <c r="C56" s="34" t="s">
        <v>155</v>
      </c>
      <c r="D56" s="72">
        <v>71221</v>
      </c>
      <c r="E56" s="72">
        <v>798</v>
      </c>
      <c r="F56" s="73">
        <v>1.12E-2</v>
      </c>
      <c r="G56" s="34"/>
      <c r="H56" s="34" t="s">
        <v>128</v>
      </c>
      <c r="I56" s="34" t="s">
        <v>129</v>
      </c>
      <c r="J56" s="72">
        <v>415028</v>
      </c>
      <c r="K56" s="72">
        <v>2011</v>
      </c>
      <c r="L56" s="73"/>
      <c r="M56" s="34"/>
      <c r="N56" s="34"/>
      <c r="O56" s="34"/>
      <c r="P56" s="34"/>
      <c r="Q56" s="34"/>
      <c r="R56" s="34"/>
    </row>
    <row r="57" spans="1:18">
      <c r="A57" s="34"/>
      <c r="B57" s="34"/>
      <c r="C57" s="34"/>
      <c r="D57" s="72"/>
      <c r="E57" s="72"/>
      <c r="F57" s="72"/>
      <c r="G57" s="34"/>
      <c r="H57" s="34" t="s">
        <v>128</v>
      </c>
      <c r="I57" s="34" t="s">
        <v>143</v>
      </c>
      <c r="J57" s="72">
        <v>250878</v>
      </c>
      <c r="K57" s="72">
        <v>1183</v>
      </c>
      <c r="L57" s="72"/>
      <c r="M57" s="34"/>
      <c r="N57" s="34"/>
      <c r="O57" s="34"/>
      <c r="P57" s="34"/>
      <c r="Q57" s="34"/>
      <c r="R57" s="34"/>
    </row>
    <row r="58" spans="1:18">
      <c r="A58" s="34"/>
      <c r="B58" s="34" t="s">
        <v>96</v>
      </c>
      <c r="C58" s="34" t="s">
        <v>114</v>
      </c>
      <c r="D58" s="72">
        <v>400773</v>
      </c>
      <c r="E58" s="72">
        <v>702</v>
      </c>
      <c r="F58" s="73">
        <v>1.8E-3</v>
      </c>
      <c r="G58" s="34"/>
      <c r="H58" s="34" t="s">
        <v>128</v>
      </c>
      <c r="I58" s="34" t="s">
        <v>153</v>
      </c>
      <c r="J58" s="72">
        <v>196867</v>
      </c>
      <c r="K58" s="72">
        <v>1091</v>
      </c>
      <c r="L58" s="73"/>
      <c r="M58" s="34"/>
      <c r="N58" s="34"/>
      <c r="O58" s="34"/>
      <c r="P58" s="34"/>
      <c r="Q58" s="34"/>
      <c r="R58" s="34"/>
    </row>
    <row r="59" spans="1:18">
      <c r="A59" s="34"/>
      <c r="B59" s="34" t="s">
        <v>105</v>
      </c>
      <c r="C59" s="34" t="s">
        <v>156</v>
      </c>
      <c r="D59" s="72">
        <v>58751</v>
      </c>
      <c r="E59" s="72">
        <v>399</v>
      </c>
      <c r="F59" s="73">
        <v>6.7999999999999996E-3</v>
      </c>
      <c r="G59" s="34"/>
      <c r="H59" s="34" t="s">
        <v>128</v>
      </c>
      <c r="I59" s="34" t="s">
        <v>159</v>
      </c>
      <c r="J59" s="72">
        <v>290611</v>
      </c>
      <c r="K59" s="72">
        <v>3463</v>
      </c>
      <c r="L59" s="73"/>
      <c r="M59" s="34"/>
      <c r="N59" s="34"/>
      <c r="O59" s="34"/>
      <c r="P59" s="34"/>
      <c r="Q59" s="34"/>
      <c r="R59" s="34"/>
    </row>
    <row r="60" spans="1:18">
      <c r="A60" s="34"/>
      <c r="B60" s="34" t="s">
        <v>115</v>
      </c>
      <c r="C60" s="34" t="s">
        <v>138</v>
      </c>
      <c r="D60" s="72">
        <v>145641</v>
      </c>
      <c r="E60" s="72">
        <v>736</v>
      </c>
      <c r="F60" s="73">
        <v>5.1000000000000004E-3</v>
      </c>
      <c r="G60" s="34"/>
      <c r="H60" s="34"/>
      <c r="I60" s="34"/>
      <c r="J60" s="72"/>
      <c r="K60" s="72"/>
      <c r="L60" s="73"/>
      <c r="M60" s="34"/>
      <c r="N60" s="34"/>
      <c r="O60" s="34"/>
      <c r="P60" s="34"/>
      <c r="Q60" s="34"/>
      <c r="R60" s="34"/>
    </row>
    <row r="61" spans="1:18">
      <c r="A61" s="34"/>
      <c r="B61" s="34" t="s">
        <v>121</v>
      </c>
      <c r="C61" s="34" t="s">
        <v>122</v>
      </c>
      <c r="D61" s="72">
        <v>92524</v>
      </c>
      <c r="E61" s="72">
        <v>2978</v>
      </c>
      <c r="F61" s="73">
        <v>3.2199999999999999E-2</v>
      </c>
      <c r="G61" s="34"/>
      <c r="H61" s="34" t="s">
        <v>146</v>
      </c>
      <c r="I61" s="34" t="s">
        <v>147</v>
      </c>
      <c r="J61" s="72">
        <v>761717</v>
      </c>
      <c r="K61" s="72">
        <v>3944</v>
      </c>
      <c r="L61" s="73"/>
      <c r="M61" s="34"/>
      <c r="N61" s="34"/>
      <c r="O61" s="34"/>
      <c r="P61" s="34"/>
      <c r="Q61" s="34"/>
      <c r="R61" s="34"/>
    </row>
    <row r="62" spans="1:18">
      <c r="A62" s="34"/>
      <c r="B62" s="34" t="s">
        <v>98</v>
      </c>
      <c r="C62" s="34" t="s">
        <v>140</v>
      </c>
      <c r="D62" s="72">
        <v>186692</v>
      </c>
      <c r="E62" s="72">
        <v>1209</v>
      </c>
      <c r="F62" s="73">
        <v>6.4999999999999997E-3</v>
      </c>
      <c r="G62" s="34"/>
      <c r="H62" s="34"/>
      <c r="I62" s="34"/>
      <c r="J62" s="72"/>
      <c r="K62" s="72"/>
      <c r="L62" s="73"/>
      <c r="M62" s="34"/>
      <c r="N62" s="34"/>
      <c r="O62" s="34"/>
      <c r="P62" s="34"/>
      <c r="Q62" s="34"/>
      <c r="R62" s="34"/>
    </row>
    <row r="63" spans="1:18">
      <c r="A63" s="34"/>
      <c r="B63" s="34"/>
      <c r="C63" s="34"/>
      <c r="D63" s="72"/>
      <c r="E63" s="72"/>
      <c r="F63" s="72"/>
      <c r="G63" s="34"/>
      <c r="H63" s="34" t="s">
        <v>148</v>
      </c>
      <c r="I63" s="34" t="s">
        <v>149</v>
      </c>
      <c r="J63" s="72">
        <v>272393</v>
      </c>
      <c r="K63" s="72">
        <v>479</v>
      </c>
      <c r="L63" s="72"/>
      <c r="M63" s="34"/>
      <c r="N63" s="34"/>
      <c r="O63" s="34"/>
      <c r="P63" s="34"/>
      <c r="Q63" s="34"/>
      <c r="R63" s="34"/>
    </row>
    <row r="64" spans="1:18">
      <c r="A64" s="34"/>
      <c r="B64" s="34" t="s">
        <v>101</v>
      </c>
      <c r="C64" s="34" t="s">
        <v>160</v>
      </c>
      <c r="D64" s="72">
        <v>500697</v>
      </c>
      <c r="E64" s="72">
        <v>1347</v>
      </c>
      <c r="F64" s="73">
        <v>2.7000000000000001E-3</v>
      </c>
      <c r="G64" s="34"/>
      <c r="H64" s="34"/>
      <c r="I64" s="34"/>
      <c r="J64" s="72"/>
      <c r="K64" s="72"/>
      <c r="L64" s="73"/>
      <c r="M64" s="34"/>
      <c r="N64" s="34"/>
      <c r="O64" s="34"/>
      <c r="P64" s="34"/>
      <c r="Q64" s="34"/>
      <c r="R64" s="34"/>
    </row>
    <row r="65" spans="1:18">
      <c r="A65" s="34"/>
      <c r="B65" s="34" t="s">
        <v>105</v>
      </c>
      <c r="C65" s="34" t="s">
        <v>157</v>
      </c>
      <c r="D65" s="72">
        <v>125511</v>
      </c>
      <c r="E65" s="72">
        <v>1151</v>
      </c>
      <c r="F65" s="73">
        <v>9.1999999999999998E-3</v>
      </c>
      <c r="G65" s="34"/>
      <c r="H65" s="34" t="s">
        <v>150</v>
      </c>
      <c r="I65" s="34" t="s">
        <v>151</v>
      </c>
      <c r="J65" s="72">
        <v>151380</v>
      </c>
      <c r="K65" s="72">
        <v>1779</v>
      </c>
      <c r="L65" s="73"/>
      <c r="M65" s="34"/>
      <c r="N65" s="34"/>
      <c r="O65" s="34"/>
      <c r="P65" s="34"/>
      <c r="Q65" s="34"/>
      <c r="R65" s="34"/>
    </row>
    <row r="66" spans="1:18">
      <c r="A66" s="34"/>
      <c r="B66" s="34" t="s">
        <v>16</v>
      </c>
      <c r="C66" s="34" t="s">
        <v>161</v>
      </c>
      <c r="D66" s="72">
        <v>240776</v>
      </c>
      <c r="E66" s="72">
        <v>1353</v>
      </c>
      <c r="F66" s="73">
        <v>5.5999999999999999E-3</v>
      </c>
      <c r="G66" s="34"/>
      <c r="H66" s="34"/>
      <c r="I66" s="34"/>
      <c r="J66" s="72"/>
      <c r="K66" s="72"/>
      <c r="L66" s="73"/>
      <c r="M66" s="34"/>
      <c r="N66" s="34"/>
      <c r="O66" s="34"/>
      <c r="P66" s="34"/>
      <c r="Q66" s="34"/>
      <c r="R66" s="34"/>
    </row>
    <row r="67" spans="1:18">
      <c r="A67" s="34"/>
      <c r="B67" s="34" t="s">
        <v>105</v>
      </c>
      <c r="C67" s="34" t="s">
        <v>158</v>
      </c>
      <c r="D67" s="72">
        <v>114510</v>
      </c>
      <c r="E67" s="72">
        <v>1121</v>
      </c>
      <c r="F67" s="73">
        <v>9.7999999999999997E-3</v>
      </c>
      <c r="G67" s="34"/>
      <c r="H67" s="34" t="s">
        <v>16</v>
      </c>
      <c r="I67" s="34" t="s">
        <v>95</v>
      </c>
      <c r="J67" s="72">
        <v>46966</v>
      </c>
      <c r="K67" s="72">
        <v>427</v>
      </c>
      <c r="L67" s="73"/>
      <c r="M67" s="34"/>
      <c r="N67" s="34"/>
      <c r="O67" s="34"/>
      <c r="P67" s="34"/>
      <c r="Q67" s="34"/>
      <c r="R67" s="34"/>
    </row>
    <row r="68" spans="1:18">
      <c r="A68" s="34"/>
      <c r="B68" s="34" t="s">
        <v>121</v>
      </c>
      <c r="C68" s="34" t="s">
        <v>123</v>
      </c>
      <c r="D68" s="72">
        <v>246490</v>
      </c>
      <c r="E68" s="72">
        <v>1393</v>
      </c>
      <c r="F68" s="73">
        <v>5.7000000000000002E-3</v>
      </c>
      <c r="G68" s="34"/>
      <c r="H68" s="34" t="s">
        <v>16</v>
      </c>
      <c r="I68" s="34" t="s">
        <v>136</v>
      </c>
      <c r="J68" s="72">
        <v>153662</v>
      </c>
      <c r="K68" s="72">
        <v>900</v>
      </c>
      <c r="L68" s="73"/>
      <c r="M68" s="34"/>
      <c r="N68" s="34"/>
      <c r="O68" s="34"/>
      <c r="P68" s="34"/>
      <c r="Q68" s="34"/>
      <c r="R68" s="34"/>
    </row>
    <row r="69" spans="1:18">
      <c r="A69" s="34"/>
      <c r="B69" s="34"/>
      <c r="C69" s="34"/>
      <c r="D69" s="72"/>
      <c r="E69" s="72"/>
      <c r="F69" s="72"/>
      <c r="G69" s="34"/>
      <c r="H69" s="34" t="s">
        <v>16</v>
      </c>
      <c r="I69" s="34" t="s">
        <v>161</v>
      </c>
      <c r="J69" s="72">
        <v>240776</v>
      </c>
      <c r="K69" s="72">
        <v>1353</v>
      </c>
      <c r="L69" s="34"/>
      <c r="M69" s="34"/>
      <c r="N69" s="34"/>
      <c r="O69" s="34"/>
      <c r="P69" s="34"/>
      <c r="Q69" s="34"/>
      <c r="R69" s="34"/>
    </row>
    <row r="70" spans="1:18">
      <c r="A70" s="34"/>
      <c r="B70" s="34" t="s">
        <v>18</v>
      </c>
      <c r="C70" s="34" t="s">
        <v>47</v>
      </c>
      <c r="D70" s="34"/>
      <c r="E70" s="72"/>
      <c r="F70" s="72"/>
      <c r="G70" s="34"/>
      <c r="H70" s="34"/>
      <c r="I70" s="34"/>
      <c r="J70" s="72"/>
      <c r="K70" s="72"/>
      <c r="L70" s="34"/>
      <c r="M70" s="34"/>
      <c r="N70" s="34"/>
      <c r="O70" s="34"/>
      <c r="P70" s="34"/>
      <c r="Q70" s="34"/>
      <c r="R70" s="34"/>
    </row>
    <row r="71" spans="1:18">
      <c r="A71" s="34"/>
      <c r="B71" s="34"/>
      <c r="C71" s="34"/>
      <c r="D71" s="72"/>
      <c r="E71" s="72"/>
      <c r="F71" s="72"/>
      <c r="G71" s="34"/>
      <c r="H71" s="34" t="s">
        <v>141</v>
      </c>
      <c r="I71" s="34" t="s">
        <v>142</v>
      </c>
      <c r="J71" s="72">
        <v>86810</v>
      </c>
      <c r="K71" s="72">
        <v>1417</v>
      </c>
      <c r="L71" s="34"/>
      <c r="M71" s="34"/>
      <c r="N71" s="34"/>
      <c r="O71" s="34"/>
      <c r="P71" s="34"/>
      <c r="Q71" s="34"/>
      <c r="R71" s="34"/>
    </row>
    <row r="72" spans="1:18">
      <c r="A72" s="34"/>
      <c r="B72" s="34" t="s">
        <v>49</v>
      </c>
      <c r="C72" s="34"/>
      <c r="D72" s="72">
        <v>10792857</v>
      </c>
      <c r="E72" s="72">
        <v>59635</v>
      </c>
      <c r="F72" s="72">
        <v>0</v>
      </c>
      <c r="G72" s="34"/>
      <c r="H72" s="34"/>
      <c r="I72" s="34"/>
      <c r="J72" s="72"/>
      <c r="K72" s="72"/>
      <c r="L72" s="34"/>
      <c r="M72" s="34"/>
      <c r="N72" s="34"/>
      <c r="O72" s="34"/>
      <c r="P72" s="34"/>
      <c r="Q72" s="34"/>
      <c r="R72" s="34"/>
    </row>
    <row r="73" spans="1:18">
      <c r="A73" s="34"/>
      <c r="B73" s="34" t="s">
        <v>162</v>
      </c>
      <c r="C73" s="34"/>
      <c r="D73" s="74" t="e">
        <v>#DIV/0!</v>
      </c>
      <c r="E73" s="74" t="e">
        <v>#DIV/0!</v>
      </c>
      <c r="F73" s="74" t="e">
        <v>#DIV/0!</v>
      </c>
      <c r="G73" s="34"/>
      <c r="H73" s="34" t="s">
        <v>101</v>
      </c>
      <c r="I73" s="34" t="s">
        <v>102</v>
      </c>
      <c r="J73" s="72">
        <v>246332</v>
      </c>
      <c r="K73" s="72">
        <v>420</v>
      </c>
      <c r="L73" s="34"/>
      <c r="M73" s="34"/>
      <c r="N73" s="34"/>
      <c r="O73" s="34"/>
      <c r="P73" s="34"/>
      <c r="Q73" s="34"/>
      <c r="R73" s="34"/>
    </row>
    <row r="74" spans="1:18">
      <c r="A74" s="34"/>
      <c r="B74" s="34"/>
      <c r="C74" s="34"/>
      <c r="D74" s="34"/>
      <c r="E74" s="34"/>
      <c r="F74" s="34"/>
      <c r="G74" s="34"/>
      <c r="H74" s="34" t="s">
        <v>101</v>
      </c>
      <c r="I74" s="34" t="s">
        <v>124</v>
      </c>
      <c r="J74" s="72">
        <v>130789</v>
      </c>
      <c r="K74" s="72">
        <v>767</v>
      </c>
      <c r="L74" s="34"/>
      <c r="M74" s="34"/>
      <c r="N74" s="34"/>
      <c r="O74" s="34"/>
      <c r="P74" s="34"/>
      <c r="Q74" s="34"/>
      <c r="R74" s="34"/>
    </row>
    <row r="75" spans="1:18">
      <c r="A75" s="34"/>
      <c r="B75" s="34"/>
      <c r="C75" s="34"/>
      <c r="D75" s="34"/>
      <c r="E75" s="34"/>
      <c r="F75" s="34"/>
      <c r="G75" s="34"/>
      <c r="H75" s="34" t="s">
        <v>101</v>
      </c>
      <c r="I75" s="34" t="s">
        <v>160</v>
      </c>
      <c r="J75" s="72">
        <v>500697</v>
      </c>
      <c r="K75" s="72">
        <v>1347</v>
      </c>
      <c r="L75" s="34"/>
      <c r="M75" s="34"/>
      <c r="N75" s="34"/>
      <c r="O75" s="34"/>
      <c r="P75" s="34"/>
      <c r="Q75" s="34"/>
      <c r="R75" s="34"/>
    </row>
    <row r="76" spans="1:18">
      <c r="A76" s="34"/>
      <c r="B76" s="34"/>
      <c r="C76" s="34"/>
      <c r="D76" s="34"/>
      <c r="E76" s="34"/>
      <c r="F76" s="34"/>
      <c r="G76" s="34"/>
      <c r="H76" s="34"/>
      <c r="I76" s="34"/>
      <c r="J76" s="72"/>
      <c r="K76" s="72"/>
      <c r="L76" s="34"/>
      <c r="M76" s="34"/>
      <c r="N76" s="34"/>
      <c r="O76" s="34"/>
      <c r="P76" s="34"/>
      <c r="Q76" s="34"/>
      <c r="R76" s="34"/>
    </row>
    <row r="77" spans="1:18">
      <c r="A77" s="34"/>
      <c r="B77" s="34"/>
      <c r="C77" s="34"/>
      <c r="D77" s="34"/>
      <c r="E77" s="34"/>
      <c r="F77" s="34"/>
      <c r="G77" s="34"/>
      <c r="H77" s="34"/>
      <c r="I77" s="34"/>
      <c r="J77" s="72"/>
      <c r="K77" s="72"/>
      <c r="L77" s="34"/>
      <c r="M77" s="34"/>
      <c r="N77" s="34"/>
      <c r="O77" s="34"/>
      <c r="P77" s="34"/>
      <c r="Q77" s="34"/>
      <c r="R77" s="34"/>
    </row>
    <row r="78" spans="1:18">
      <c r="A78" s="34"/>
      <c r="B78" s="34"/>
      <c r="C78" s="34"/>
      <c r="D78" s="34"/>
      <c r="E78" s="34"/>
      <c r="F78" s="34"/>
      <c r="G78" s="34"/>
      <c r="H78" s="34"/>
      <c r="I78" s="34"/>
      <c r="J78" s="72"/>
      <c r="K78" s="72"/>
      <c r="L78" s="34"/>
      <c r="M78" s="34"/>
      <c r="N78" s="34"/>
      <c r="O78" s="34"/>
      <c r="P78" s="34"/>
      <c r="Q78" s="34"/>
      <c r="R78" s="3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71"/>
  <sheetViews>
    <sheetView topLeftCell="A6" zoomScale="125" zoomScaleNormal="125" zoomScalePageLayoutView="125" workbookViewId="0">
      <pane xSplit="15620" topLeftCell="BG1"/>
      <selection activeCell="B29" sqref="B29"/>
      <selection pane="topRight" activeCell="BG27" sqref="BG27"/>
    </sheetView>
  </sheetViews>
  <sheetFormatPr baseColWidth="10" defaultRowHeight="15" x14ac:dyDescent="0"/>
  <cols>
    <col min="1" max="1" width="6.5" customWidth="1"/>
    <col min="2" max="2" width="49.83203125" customWidth="1"/>
  </cols>
  <sheetData>
    <row r="3" spans="1:62">
      <c r="B3" t="s">
        <v>315</v>
      </c>
    </row>
    <row r="4" spans="1:62">
      <c r="B4" t="s">
        <v>391</v>
      </c>
    </row>
    <row r="6" spans="1:62">
      <c r="A6" s="1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2">
      <c r="A7" s="12"/>
      <c r="B7" s="1" t="s">
        <v>316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>
      <c r="A8" s="12"/>
      <c r="B8" t="s">
        <v>317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</row>
    <row r="9" spans="1:62">
      <c r="A9" s="12"/>
      <c r="C9" s="3">
        <v>1955</v>
      </c>
      <c r="D9" s="3">
        <v>1956</v>
      </c>
      <c r="E9" s="3">
        <v>1957</v>
      </c>
      <c r="F9" s="3">
        <v>1958</v>
      </c>
      <c r="G9" s="3">
        <v>1959</v>
      </c>
      <c r="H9" s="3">
        <v>1960</v>
      </c>
      <c r="I9" s="3">
        <v>1961</v>
      </c>
      <c r="J9" s="3">
        <v>1962</v>
      </c>
      <c r="K9" s="3">
        <v>1963</v>
      </c>
      <c r="L9" s="3">
        <v>1964</v>
      </c>
      <c r="M9" s="3">
        <v>1965</v>
      </c>
      <c r="N9" s="3">
        <v>1966</v>
      </c>
      <c r="O9" s="3">
        <v>1967</v>
      </c>
      <c r="P9" s="3">
        <v>1968</v>
      </c>
      <c r="Q9" s="3">
        <v>1969</v>
      </c>
      <c r="R9" s="3">
        <v>1970</v>
      </c>
      <c r="S9" s="3">
        <v>1971</v>
      </c>
      <c r="T9" s="3">
        <v>1972</v>
      </c>
      <c r="U9" s="3">
        <v>1973</v>
      </c>
      <c r="V9" s="3">
        <v>1974</v>
      </c>
      <c r="W9" s="3">
        <v>1975</v>
      </c>
      <c r="X9" s="3">
        <v>1976</v>
      </c>
      <c r="Y9" s="3">
        <v>1977</v>
      </c>
      <c r="Z9" s="3">
        <v>1978</v>
      </c>
      <c r="AA9" s="3">
        <v>1979</v>
      </c>
      <c r="AB9" s="3">
        <v>1980</v>
      </c>
      <c r="AC9" s="3">
        <v>1981</v>
      </c>
      <c r="AD9" s="3">
        <v>1982</v>
      </c>
      <c r="AE9" s="3">
        <v>1983</v>
      </c>
      <c r="AF9" s="3">
        <v>1984</v>
      </c>
      <c r="AG9" s="3">
        <v>1985</v>
      </c>
      <c r="AH9" s="3">
        <v>1986</v>
      </c>
      <c r="AI9" s="3">
        <v>1987</v>
      </c>
      <c r="AJ9" s="3">
        <v>1988</v>
      </c>
      <c r="AK9" s="3">
        <v>1989</v>
      </c>
      <c r="AL9" s="3">
        <v>1990</v>
      </c>
      <c r="AM9" s="3">
        <v>1991</v>
      </c>
      <c r="AN9" s="3">
        <v>1992</v>
      </c>
      <c r="AO9" s="3">
        <v>1993</v>
      </c>
      <c r="AP9" s="3">
        <v>1994</v>
      </c>
      <c r="AQ9" s="3">
        <v>1995</v>
      </c>
      <c r="AR9" s="3">
        <v>1996</v>
      </c>
      <c r="AS9" s="3">
        <v>1997</v>
      </c>
      <c r="AT9" s="3">
        <v>1998</v>
      </c>
      <c r="AU9" s="3">
        <v>1999</v>
      </c>
      <c r="AV9" s="3">
        <v>2000</v>
      </c>
      <c r="AW9" s="3">
        <v>2001</v>
      </c>
      <c r="AX9" s="3">
        <v>2002</v>
      </c>
      <c r="AY9" s="3">
        <v>2003</v>
      </c>
      <c r="AZ9" s="3">
        <v>2004</v>
      </c>
      <c r="BA9" s="3">
        <v>2005</v>
      </c>
      <c r="BB9" s="3">
        <v>2006</v>
      </c>
      <c r="BC9" s="3">
        <v>2007</v>
      </c>
      <c r="BD9" s="3">
        <v>2008</v>
      </c>
      <c r="BE9" s="3">
        <v>2009</v>
      </c>
      <c r="BF9" s="3">
        <v>2010</v>
      </c>
      <c r="BG9" s="3">
        <v>2011</v>
      </c>
      <c r="BH9" s="3">
        <v>2012</v>
      </c>
      <c r="BI9" s="3">
        <v>2013</v>
      </c>
      <c r="BJ9" s="3">
        <v>2014</v>
      </c>
    </row>
    <row r="10" spans="1:62">
      <c r="A10" s="12"/>
      <c r="B10" t="s">
        <v>318</v>
      </c>
      <c r="C10" s="57">
        <v>2341.4666086249995</v>
      </c>
      <c r="D10" s="57">
        <v>2613.7086300969645</v>
      </c>
      <c r="E10" s="57">
        <v>3010.1487053537548</v>
      </c>
      <c r="F10" s="57">
        <v>3529.8960331203293</v>
      </c>
      <c r="G10" s="57">
        <v>4078.0200271672247</v>
      </c>
      <c r="H10" s="57">
        <v>4243.4548505391122</v>
      </c>
      <c r="I10" s="57">
        <v>4407.7169986633326</v>
      </c>
      <c r="J10" s="57">
        <v>5016.017940719863</v>
      </c>
      <c r="K10" s="57">
        <v>5832.260443343629</v>
      </c>
      <c r="L10" s="57">
        <v>6901.077317360202</v>
      </c>
      <c r="M10" s="57">
        <v>7877.6571873334506</v>
      </c>
      <c r="N10" s="57">
        <v>9204.926364695566</v>
      </c>
      <c r="O10" s="57">
        <v>10656.546075813651</v>
      </c>
      <c r="P10" s="57">
        <v>12085.539061719342</v>
      </c>
      <c r="Q10" s="57">
        <v>13861.882122059542</v>
      </c>
      <c r="R10" s="57">
        <v>15839.855003466622</v>
      </c>
      <c r="S10" s="57">
        <v>17574.27357794578</v>
      </c>
      <c r="T10" s="57">
        <v>20166.526247491114</v>
      </c>
      <c r="U10" s="57">
        <v>23961.42443408995</v>
      </c>
      <c r="V10" s="57">
        <v>28756.622349774585</v>
      </c>
      <c r="W10" s="57">
        <v>35668.686993192161</v>
      </c>
      <c r="X10" s="57">
        <v>42396.11679000275</v>
      </c>
      <c r="Y10" s="57">
        <v>51791.734055230205</v>
      </c>
      <c r="Z10" s="57">
        <v>65701.791605202539</v>
      </c>
      <c r="AA10" s="57">
        <v>82189.046846619312</v>
      </c>
      <c r="AB10" s="57">
        <v>96872.164809133785</v>
      </c>
      <c r="AC10" s="57">
        <v>108515.89011414304</v>
      </c>
      <c r="AD10" s="57">
        <v>125129.05415152668</v>
      </c>
      <c r="AE10" s="57">
        <v>142627.92189574009</v>
      </c>
      <c r="AF10" s="57">
        <v>161078.95266172179</v>
      </c>
      <c r="AG10" s="57">
        <v>179485.57405511054</v>
      </c>
      <c r="AH10" s="57">
        <v>205638.798134793</v>
      </c>
      <c r="AI10" s="57">
        <v>230797.76398735889</v>
      </c>
      <c r="AJ10" s="57">
        <v>257123.96384771174</v>
      </c>
      <c r="AK10" s="57">
        <v>288693.40825265105</v>
      </c>
      <c r="AL10" s="57">
        <v>322754.2610397613</v>
      </c>
      <c r="AM10" s="57">
        <v>354967.55980171554</v>
      </c>
      <c r="AN10" s="57">
        <v>383545.46259773819</v>
      </c>
      <c r="AO10" s="57">
        <v>396255.19348639605</v>
      </c>
      <c r="AP10" s="57">
        <v>422078.00627780223</v>
      </c>
      <c r="AQ10" s="57">
        <v>454293.31768425897</v>
      </c>
      <c r="AR10" s="57">
        <v>482086.38872122788</v>
      </c>
      <c r="AS10" s="57">
        <v>514411.68556909973</v>
      </c>
      <c r="AT10" s="57">
        <v>550608.26177507499</v>
      </c>
      <c r="AU10" s="57">
        <v>590636.6631805622</v>
      </c>
      <c r="AV10" s="57">
        <v>640493.53324567794</v>
      </c>
      <c r="AW10" s="57">
        <v>692451.49768949626</v>
      </c>
      <c r="AX10" s="57">
        <v>743108.01812561147</v>
      </c>
      <c r="AY10" s="57">
        <v>798847.52555868623</v>
      </c>
      <c r="AZ10" s="57">
        <v>858979.80496013921</v>
      </c>
      <c r="BA10" s="57">
        <v>929518.78560629988</v>
      </c>
      <c r="BB10" s="57">
        <v>1007817.5690017251</v>
      </c>
      <c r="BC10" s="57">
        <v>1080857.1252269382</v>
      </c>
      <c r="BD10" s="57">
        <v>1119235.9956685998</v>
      </c>
      <c r="BE10" s="57">
        <v>1080016.2547407094</v>
      </c>
      <c r="BF10" s="57">
        <v>1080913</v>
      </c>
      <c r="BG10" s="57">
        <v>1070413</v>
      </c>
      <c r="BH10" s="57">
        <v>1042872</v>
      </c>
      <c r="BI10" s="57">
        <v>1031272</v>
      </c>
      <c r="BJ10" s="57">
        <v>1041160</v>
      </c>
    </row>
    <row r="11" spans="1:62">
      <c r="A11" s="12"/>
      <c r="B11" t="s">
        <v>319</v>
      </c>
      <c r="C11" s="57">
        <v>127731.61368371296</v>
      </c>
      <c r="D11" s="57">
        <v>133355.27292415648</v>
      </c>
      <c r="E11" s="57">
        <v>136750.80824179275</v>
      </c>
      <c r="F11" s="57">
        <v>144694.92737209628</v>
      </c>
      <c r="G11" s="57">
        <v>158703.47339505635</v>
      </c>
      <c r="H11" s="57">
        <v>160903.82812718637</v>
      </c>
      <c r="I11" s="57">
        <v>165546.96223098706</v>
      </c>
      <c r="J11" s="57">
        <v>178943.80251898512</v>
      </c>
      <c r="K11" s="57">
        <v>193038.57518217934</v>
      </c>
      <c r="L11" s="57">
        <v>212677.7851191675</v>
      </c>
      <c r="M11" s="57">
        <v>222377.54758757813</v>
      </c>
      <c r="N11" s="57">
        <v>240219.05337581845</v>
      </c>
      <c r="O11" s="57">
        <v>256246.27653593378</v>
      </c>
      <c r="P11" s="57">
        <v>274389.48196600267</v>
      </c>
      <c r="Q11" s="57">
        <v>299346.82077616284</v>
      </c>
      <c r="R11" s="57">
        <v>322865.90706408379</v>
      </c>
      <c r="S11" s="57">
        <v>332164.84429868247</v>
      </c>
      <c r="T11" s="57">
        <v>351226.68927038979</v>
      </c>
      <c r="U11" s="57">
        <v>373129.19849423569</v>
      </c>
      <c r="V11" s="57">
        <v>386198.17941058712</v>
      </c>
      <c r="W11" s="57">
        <v>410207.16549173027</v>
      </c>
      <c r="X11" s="57">
        <v>418550.06879854272</v>
      </c>
      <c r="Y11" s="57">
        <v>414411.18282113806</v>
      </c>
      <c r="Z11" s="57">
        <v>435792.05742485647</v>
      </c>
      <c r="AA11" s="57">
        <v>466218.16896592645</v>
      </c>
      <c r="AB11" s="57">
        <v>484472.71007695014</v>
      </c>
      <c r="AC11" s="57">
        <v>482094.9105461156</v>
      </c>
      <c r="AD11" s="57">
        <v>487947.19509421301</v>
      </c>
      <c r="AE11" s="57">
        <v>497648.5474001384</v>
      </c>
      <c r="AF11" s="57">
        <v>503506.79404372349</v>
      </c>
      <c r="AG11" s="57">
        <v>520960.71620105504</v>
      </c>
      <c r="AH11" s="57">
        <v>537400.34149084764</v>
      </c>
      <c r="AI11" s="57">
        <v>569833.14310622681</v>
      </c>
      <c r="AJ11" s="57">
        <v>600856.96536266361</v>
      </c>
      <c r="AK11" s="57">
        <v>629957.38017955353</v>
      </c>
      <c r="AL11" s="57">
        <v>656302.18687796197</v>
      </c>
      <c r="AM11" s="57">
        <v>673907.96510579938</v>
      </c>
      <c r="AN11" s="57">
        <v>681346.30538703164</v>
      </c>
      <c r="AO11" s="57">
        <v>674646.0388203176</v>
      </c>
      <c r="AP11" s="57">
        <v>691038.41424176365</v>
      </c>
      <c r="AQ11" s="57">
        <v>709587.71039810986</v>
      </c>
      <c r="AR11" s="57">
        <v>727382.02677978913</v>
      </c>
      <c r="AS11" s="57">
        <v>758567.62183727697</v>
      </c>
      <c r="AT11" s="57">
        <v>792932.62738843029</v>
      </c>
      <c r="AU11" s="57">
        <v>827797.25291730696</v>
      </c>
      <c r="AV11" s="57">
        <v>867945.08049006935</v>
      </c>
      <c r="AW11" s="57">
        <v>900550.11076771317</v>
      </c>
      <c r="AX11" s="57">
        <v>926510.23812139314</v>
      </c>
      <c r="AY11" s="57">
        <v>956386.51961476647</v>
      </c>
      <c r="AZ11" s="57">
        <v>988594.2229912295</v>
      </c>
      <c r="BA11" s="57">
        <v>1025808.4716770756</v>
      </c>
      <c r="BB11" s="57">
        <v>1068181.9621295291</v>
      </c>
      <c r="BC11" s="57">
        <v>1108547.0550535577</v>
      </c>
      <c r="BD11" s="57">
        <v>1120978.5414695216</v>
      </c>
      <c r="BE11" s="57">
        <v>1080877.3427329978</v>
      </c>
      <c r="BF11" s="57">
        <v>1080913</v>
      </c>
      <c r="BG11" s="57">
        <v>1070103.2275856512</v>
      </c>
      <c r="BH11" s="57">
        <v>1042063.3445430101</v>
      </c>
      <c r="BI11" s="57">
        <v>1024639.8654019492</v>
      </c>
      <c r="BJ11" s="57">
        <v>1038582.6188473887</v>
      </c>
    </row>
    <row r="12" spans="1:62">
      <c r="A12" s="12"/>
      <c r="B12" t="s">
        <v>320</v>
      </c>
      <c r="C12" s="58">
        <v>1.8331144037864445E-2</v>
      </c>
      <c r="D12" s="58">
        <v>1.9599589673394216E-2</v>
      </c>
      <c r="E12" s="58">
        <v>2.2011926247861222E-2</v>
      </c>
      <c r="F12" s="58">
        <v>2.4395437333078564E-2</v>
      </c>
      <c r="G12" s="58">
        <v>2.5695846095415427E-2</v>
      </c>
      <c r="H12" s="58">
        <v>2.6372615865825611E-2</v>
      </c>
      <c r="I12" s="58">
        <v>2.6625175957703539E-2</v>
      </c>
      <c r="J12" s="58">
        <v>2.8031247073715709E-2</v>
      </c>
      <c r="K12" s="58">
        <v>3.0212927327294338E-2</v>
      </c>
      <c r="L12" s="58">
        <v>3.2448510376828471E-2</v>
      </c>
      <c r="M12" s="58">
        <v>3.5424696750156498E-2</v>
      </c>
      <c r="N12" s="58">
        <v>3.8318885347927094E-2</v>
      </c>
      <c r="O12" s="58">
        <v>4.1587125557000115E-2</v>
      </c>
      <c r="P12" s="58">
        <v>4.4045197997847313E-2</v>
      </c>
      <c r="Q12" s="58">
        <v>4.6307096518071231E-2</v>
      </c>
      <c r="R12" s="58">
        <v>4.906016602218289E-2</v>
      </c>
      <c r="S12" s="58">
        <v>5.2908289000454856E-2</v>
      </c>
      <c r="T12" s="58">
        <v>5.7417408367750868E-2</v>
      </c>
      <c r="U12" s="58">
        <v>6.4217500347832246E-2</v>
      </c>
      <c r="V12" s="58">
        <v>7.4460792108504328E-2</v>
      </c>
      <c r="W12" s="58">
        <v>8.6952861855630448E-2</v>
      </c>
      <c r="X12" s="58">
        <v>0.10129282002438023</v>
      </c>
      <c r="Y12" s="58">
        <v>0.12497668065483594</v>
      </c>
      <c r="Z12" s="58">
        <v>0.15076408687538204</v>
      </c>
      <c r="AA12" s="58">
        <v>0.17628881137111174</v>
      </c>
      <c r="AB12" s="58">
        <v>0.19995381121414932</v>
      </c>
      <c r="AC12" s="58">
        <v>0.22509237857586295</v>
      </c>
      <c r="AD12" s="58">
        <v>0.25643974472968684</v>
      </c>
      <c r="AE12" s="58">
        <v>0.286603713887783</v>
      </c>
      <c r="AF12" s="58">
        <v>0.31991415918756011</v>
      </c>
      <c r="AG12" s="58">
        <v>0.34452803920409508</v>
      </c>
      <c r="AH12" s="58">
        <v>0.38265475895365653</v>
      </c>
      <c r="AI12" s="58">
        <v>0.40502692196746121</v>
      </c>
      <c r="AJ12" s="58">
        <v>0.42792873956702415</v>
      </c>
      <c r="AK12" s="58">
        <v>0.45827450766648092</v>
      </c>
      <c r="AL12" s="58">
        <v>0.4917769093153681</v>
      </c>
      <c r="AM12" s="58">
        <v>0.52673002573279848</v>
      </c>
      <c r="AN12" s="58">
        <v>0.56292293590682818</v>
      </c>
      <c r="AO12" s="58">
        <v>0.58735273118817344</v>
      </c>
      <c r="AP12" s="58">
        <v>0.6107880511113466</v>
      </c>
      <c r="AQ12" s="58">
        <v>0.64022151317894227</v>
      </c>
      <c r="AR12" s="58">
        <v>0.66276917901791499</v>
      </c>
      <c r="AS12" s="58">
        <v>0.67813556861704283</v>
      </c>
      <c r="AT12" s="58">
        <v>0.69439476035755432</v>
      </c>
      <c r="AU12" s="58">
        <v>0.71350401453864698</v>
      </c>
      <c r="AV12" s="58">
        <v>0.73794246622612913</v>
      </c>
      <c r="AW12" s="58">
        <v>0.76892056245397145</v>
      </c>
      <c r="AX12" s="58">
        <v>0.80205051984352493</v>
      </c>
      <c r="AY12" s="58">
        <v>0.8352768563493167</v>
      </c>
      <c r="AZ12" s="58">
        <v>0.86889017251293388</v>
      </c>
      <c r="BA12" s="58">
        <v>0.90613288081609089</v>
      </c>
      <c r="BB12" s="58">
        <v>0.94348866085749894</v>
      </c>
      <c r="BC12" s="58">
        <v>0.97502142132768399</v>
      </c>
      <c r="BD12" s="58">
        <v>0.9984455136860716</v>
      </c>
      <c r="BE12" s="58">
        <v>0.99920334347085948</v>
      </c>
      <c r="BF12" s="58">
        <v>1</v>
      </c>
      <c r="BG12" s="58">
        <v>1.0002894790019909</v>
      </c>
      <c r="BH12" s="58">
        <v>1.0007760137243331</v>
      </c>
      <c r="BI12" s="58">
        <v>1.0064726493883285</v>
      </c>
      <c r="BJ12" s="58">
        <v>1.0024816332430748</v>
      </c>
    </row>
    <row r="13" spans="1:62">
      <c r="A13" s="12"/>
      <c r="B13" t="s">
        <v>321</v>
      </c>
      <c r="C13" s="59">
        <v>2225.9100113151326</v>
      </c>
      <c r="D13" s="59">
        <v>2476.8461536866853</v>
      </c>
      <c r="E13" s="59">
        <v>2847.6350323283791</v>
      </c>
      <c r="F13" s="59">
        <v>3337.3077143915939</v>
      </c>
      <c r="G13" s="59">
        <v>3862.4490055668457</v>
      </c>
      <c r="H13" s="59">
        <v>3987.2494005613544</v>
      </c>
      <c r="I13" s="59">
        <v>4101.2428962749091</v>
      </c>
      <c r="J13" s="59">
        <v>4661.9677201484201</v>
      </c>
      <c r="K13" s="59">
        <v>5421.4927104814933</v>
      </c>
      <c r="L13" s="59">
        <v>6431.0618112479069</v>
      </c>
      <c r="M13" s="59">
        <v>7313.8717726952036</v>
      </c>
      <c r="N13" s="59">
        <v>8517.3865476436513</v>
      </c>
      <c r="O13" s="59">
        <v>9892.2329725477503</v>
      </c>
      <c r="P13" s="59">
        <v>11284.984928559088</v>
      </c>
      <c r="Q13" s="59">
        <v>12870.993465561987</v>
      </c>
      <c r="R13" s="59">
        <v>14754.877902027818</v>
      </c>
      <c r="S13" s="59">
        <v>16425.276667148006</v>
      </c>
      <c r="T13" s="59">
        <v>18787.185437567161</v>
      </c>
      <c r="U13" s="59">
        <v>22203.54817046196</v>
      </c>
      <c r="V13" s="59">
        <v>26920.800826329141</v>
      </c>
      <c r="W13" s="59">
        <v>33653.529467919638</v>
      </c>
      <c r="X13" s="59">
        <v>40077.971032547241</v>
      </c>
      <c r="Y13" s="59">
        <v>48888.593165972656</v>
      </c>
      <c r="Z13" s="59">
        <v>62818.195629579634</v>
      </c>
      <c r="AA13" s="59">
        <v>78573.634492214464</v>
      </c>
      <c r="AB13" s="59">
        <v>92740.19457125316</v>
      </c>
      <c r="AC13" s="59">
        <v>103093.75724238668</v>
      </c>
      <c r="AD13" s="59">
        <v>118971.02402879987</v>
      </c>
      <c r="AE13" s="59">
        <v>134636.95510766876</v>
      </c>
      <c r="AF13" s="59">
        <v>151630.39328773587</v>
      </c>
      <c r="AG13" s="59">
        <v>167577.07814800326</v>
      </c>
      <c r="AH13" s="59">
        <v>188704.05602908719</v>
      </c>
      <c r="AI13" s="59">
        <v>211829.53172463205</v>
      </c>
      <c r="AJ13" s="59">
        <v>237068.81540166924</v>
      </c>
      <c r="AK13" s="59">
        <v>265532.63813251106</v>
      </c>
      <c r="AL13" s="59">
        <v>297386.67715237546</v>
      </c>
      <c r="AM13" s="59">
        <v>327206.51763301273</v>
      </c>
      <c r="AN13" s="59">
        <v>351179.75803717115</v>
      </c>
      <c r="AO13" s="59">
        <v>367927.58911578747</v>
      </c>
      <c r="AP13" s="59">
        <v>389793.64258442452</v>
      </c>
      <c r="AQ13" s="59">
        <v>420022.31768425897</v>
      </c>
      <c r="AR13" s="59">
        <v>444650.09219920513</v>
      </c>
      <c r="AS13" s="59">
        <v>472454.07460480725</v>
      </c>
      <c r="AT13" s="59">
        <v>502995.54542994918</v>
      </c>
      <c r="AU13" s="59">
        <v>535832.07248831447</v>
      </c>
      <c r="AV13" s="59">
        <v>580790.53324567829</v>
      </c>
      <c r="AW13" s="59">
        <v>630140.94478553813</v>
      </c>
      <c r="AX13" s="59">
        <v>675669.14700266044</v>
      </c>
      <c r="AY13" s="59">
        <v>723271.3798903079</v>
      </c>
      <c r="AZ13" s="59">
        <v>775229.214245699</v>
      </c>
      <c r="BA13" s="59">
        <v>835378.12794453395</v>
      </c>
      <c r="BB13" s="59">
        <v>901546.43017070589</v>
      </c>
      <c r="BC13" s="59">
        <v>973543.67482052266</v>
      </c>
      <c r="BD13" s="59">
        <v>1028476.9956686049</v>
      </c>
      <c r="BE13" s="59">
        <v>1005236.1468031298</v>
      </c>
      <c r="BF13" s="59">
        <v>989913</v>
      </c>
      <c r="BG13" s="59">
        <v>983721</v>
      </c>
      <c r="BH13" s="59">
        <v>957140</v>
      </c>
      <c r="BI13" s="59">
        <v>941293</v>
      </c>
      <c r="BJ13" s="59">
        <v>948309</v>
      </c>
    </row>
    <row r="14" spans="1:62">
      <c r="A14" s="12"/>
      <c r="B14" t="s">
        <v>322</v>
      </c>
      <c r="C14" s="59">
        <v>115804.55099186071</v>
      </c>
      <c r="D14" s="59">
        <v>121309.69783335297</v>
      </c>
      <c r="E14" s="59">
        <v>122992.38789926277</v>
      </c>
      <c r="F14" s="59">
        <v>131766.2027699156</v>
      </c>
      <c r="G14" s="59">
        <v>144517.26119480969</v>
      </c>
      <c r="H14" s="59">
        <v>146506.60846412613</v>
      </c>
      <c r="I14" s="59">
        <v>148037.19021803589</v>
      </c>
      <c r="J14" s="59">
        <v>159183.78801926924</v>
      </c>
      <c r="K14" s="59">
        <v>171722.97921337411</v>
      </c>
      <c r="L14" s="59">
        <v>192664.02920805084</v>
      </c>
      <c r="M14" s="59">
        <v>200877.17430349716</v>
      </c>
      <c r="N14" s="59">
        <v>216278.05154047901</v>
      </c>
      <c r="O14" s="59">
        <v>231303.58702228256</v>
      </c>
      <c r="P14" s="59">
        <v>248394.15005896968</v>
      </c>
      <c r="Q14" s="59">
        <v>269657.04671289603</v>
      </c>
      <c r="R14" s="59">
        <v>292100.92016486649</v>
      </c>
      <c r="S14" s="59">
        <v>301356.52917672019</v>
      </c>
      <c r="T14" s="59">
        <v>317366.014510935</v>
      </c>
      <c r="U14" s="59">
        <v>335771.85429380566</v>
      </c>
      <c r="V14" s="59">
        <v>348436.34718587028</v>
      </c>
      <c r="W14" s="59">
        <v>371757.47812131053</v>
      </c>
      <c r="X14" s="59">
        <v>378959.38103309175</v>
      </c>
      <c r="Y14" s="59">
        <v>375941.07644346857</v>
      </c>
      <c r="Z14" s="59">
        <v>400468.90482586419</v>
      </c>
      <c r="AA14" s="59">
        <v>428086.1912290898</v>
      </c>
      <c r="AB14" s="59">
        <v>443604.2440314694</v>
      </c>
      <c r="AC14" s="59">
        <v>441775.14606654592</v>
      </c>
      <c r="AD14" s="59">
        <v>448129.97837036161</v>
      </c>
      <c r="AE14" s="59">
        <v>456699.29817582894</v>
      </c>
      <c r="AF14" s="59">
        <v>465651.97156561509</v>
      </c>
      <c r="AG14" s="59">
        <v>477904.77814144595</v>
      </c>
      <c r="AH14" s="59">
        <v>494206.76841643942</v>
      </c>
      <c r="AI14" s="59">
        <v>524065.43140325119</v>
      </c>
      <c r="AJ14" s="59">
        <v>553234.8975431032</v>
      </c>
      <c r="AK14" s="59">
        <v>579719.13520276127</v>
      </c>
      <c r="AL14" s="59">
        <v>603539.77198573668</v>
      </c>
      <c r="AM14" s="59">
        <v>621172.34376004396</v>
      </c>
      <c r="AN14" s="59">
        <v>627405.58982545743</v>
      </c>
      <c r="AO14" s="59">
        <v>622424.74998640141</v>
      </c>
      <c r="AP14" s="59">
        <v>636866.63461617753</v>
      </c>
      <c r="AQ14" s="59">
        <v>654315.60918174568</v>
      </c>
      <c r="AR14" s="59">
        <v>670094.31776251353</v>
      </c>
      <c r="AS14" s="59">
        <v>697316.5858601752</v>
      </c>
      <c r="AT14" s="59">
        <v>726935.6372164241</v>
      </c>
      <c r="AU14" s="59">
        <v>757009.14624578052</v>
      </c>
      <c r="AV14" s="59">
        <v>793540.09741920826</v>
      </c>
      <c r="AW14" s="59">
        <v>823876.58906223916</v>
      </c>
      <c r="AX14" s="59">
        <v>846662.30441318697</v>
      </c>
      <c r="AY14" s="59">
        <v>871350.25884154404</v>
      </c>
      <c r="AZ14" s="59">
        <v>900017.63073670352</v>
      </c>
      <c r="BA14" s="59">
        <v>931847.33620574034</v>
      </c>
      <c r="BB14" s="59">
        <v>971162.85874580313</v>
      </c>
      <c r="BC14" s="59">
        <v>1011273.9411168995</v>
      </c>
      <c r="BD14" s="59">
        <v>1024400.8568354569</v>
      </c>
      <c r="BE14" s="59">
        <v>988936.67728517682</v>
      </c>
      <c r="BF14" s="59">
        <v>989913</v>
      </c>
      <c r="BG14" s="59">
        <v>984159</v>
      </c>
      <c r="BH14" s="59">
        <v>959914.20985523332</v>
      </c>
      <c r="BI14" s="59">
        <v>944879.75938827987</v>
      </c>
      <c r="BJ14" s="59">
        <v>958210.36229797569</v>
      </c>
    </row>
    <row r="15" spans="1:62">
      <c r="A15" s="12"/>
      <c r="B15" t="s">
        <v>323</v>
      </c>
      <c r="C15" s="60">
        <v>1.9221265418762169E-2</v>
      </c>
      <c r="D15" s="60">
        <v>2.0417544499115054E-2</v>
      </c>
      <c r="E15" s="60">
        <v>2.3152937193647641E-2</v>
      </c>
      <c r="F15" s="60">
        <v>2.532749403288987E-2</v>
      </c>
      <c r="G15" s="60">
        <v>2.6726558292301521E-2</v>
      </c>
      <c r="H15" s="60">
        <v>2.7215491794949847E-2</v>
      </c>
      <c r="I15" s="60">
        <v>2.7704139008815371E-2</v>
      </c>
      <c r="J15" s="60">
        <v>2.9286699218290295E-2</v>
      </c>
      <c r="K15" s="60">
        <v>3.1571154514766636E-2</v>
      </c>
      <c r="L15" s="60">
        <v>3.3379670495228969E-2</v>
      </c>
      <c r="M15" s="60">
        <v>3.6409670725679223E-2</v>
      </c>
      <c r="N15" s="60">
        <v>3.9381650088749394E-2</v>
      </c>
      <c r="O15" s="60">
        <v>4.276731329546906E-2</v>
      </c>
      <c r="P15" s="60">
        <v>4.5431766109950623E-2</v>
      </c>
      <c r="Q15" s="60">
        <v>4.773097392580191E-2</v>
      </c>
      <c r="R15" s="60">
        <v>5.0512945641184311E-2</v>
      </c>
      <c r="S15" s="60">
        <v>5.4504465896326959E-2</v>
      </c>
      <c r="T15" s="60">
        <v>5.9197218916204525E-2</v>
      </c>
      <c r="U15" s="60">
        <v>6.6126889096051231E-2</v>
      </c>
      <c r="V15" s="60">
        <v>7.7261746783174948E-2</v>
      </c>
      <c r="W15" s="60">
        <v>9.0525494303406964E-2</v>
      </c>
      <c r="X15" s="60">
        <v>0.10575795992512328</v>
      </c>
      <c r="Y15" s="60">
        <v>0.13004323344625041</v>
      </c>
      <c r="Z15" s="60">
        <v>0.15686160616364173</v>
      </c>
      <c r="AA15" s="60">
        <v>0.18354629535379216</v>
      </c>
      <c r="AB15" s="60">
        <v>0.20906065669803228</v>
      </c>
      <c r="AC15" s="60">
        <v>0.23336251068061978</v>
      </c>
      <c r="AD15" s="60">
        <v>0.26548329674671989</v>
      </c>
      <c r="AE15" s="60">
        <v>0.29480438364026917</v>
      </c>
      <c r="AF15" s="60">
        <v>0.32563030449097885</v>
      </c>
      <c r="AG15" s="60">
        <v>0.35064951390464089</v>
      </c>
      <c r="AH15" s="60">
        <v>0.38183219674174357</v>
      </c>
      <c r="AI15" s="60">
        <v>0.40420435890501649</v>
      </c>
      <c r="AJ15" s="60">
        <v>0.42851384909824664</v>
      </c>
      <c r="AK15" s="61">
        <v>0.45803669744252784</v>
      </c>
      <c r="AL15" s="61">
        <v>0.49273749793477323</v>
      </c>
      <c r="AM15" s="61">
        <v>0.52675641618618341</v>
      </c>
      <c r="AN15" s="61">
        <v>0.5597332311541382</v>
      </c>
      <c r="AO15" s="61">
        <v>0.59111979259151548</v>
      </c>
      <c r="AP15" s="61">
        <v>0.6120490875131851</v>
      </c>
      <c r="AQ15" s="61">
        <v>0.64192617719989564</v>
      </c>
      <c r="AR15" s="61">
        <v>0.66356344235826292</v>
      </c>
      <c r="AS15" s="61">
        <v>0.6775316752605437</v>
      </c>
      <c r="AT15" s="61">
        <v>0.69193958815393275</v>
      </c>
      <c r="AU15" s="61">
        <v>0.70782773913057084</v>
      </c>
      <c r="AV15" s="61">
        <v>0.7318981550328143</v>
      </c>
      <c r="AW15" s="61">
        <v>0.76484870810904249</v>
      </c>
      <c r="AX15" s="61">
        <v>0.79803853730202368</v>
      </c>
      <c r="AY15" s="61">
        <v>0.83005814544875867</v>
      </c>
      <c r="AZ15" s="61">
        <v>0.86134892003297781</v>
      </c>
      <c r="BA15" s="61">
        <v>0.89647530822590971</v>
      </c>
      <c r="BB15" s="61">
        <v>0.92831642195933795</v>
      </c>
      <c r="BC15" s="61">
        <v>0.96269036038374955</v>
      </c>
      <c r="BD15" s="61">
        <v>1.0039790466846541</v>
      </c>
      <c r="BE15" s="61">
        <v>1.0164818131355975</v>
      </c>
      <c r="BF15" s="61">
        <v>1</v>
      </c>
      <c r="BG15" s="61">
        <v>0.99955494996235361</v>
      </c>
      <c r="BH15" s="61">
        <v>0.99710993979800366</v>
      </c>
      <c r="BI15" s="61">
        <v>0.99620400442210555</v>
      </c>
      <c r="BJ15" s="61">
        <v>0.98966681775990162</v>
      </c>
    </row>
    <row r="16" spans="1:62">
      <c r="A16" s="12"/>
      <c r="B16" t="s">
        <v>324</v>
      </c>
      <c r="C16" s="59">
        <v>991.93528102733228</v>
      </c>
      <c r="D16" s="59">
        <v>1144.3434276558792</v>
      </c>
      <c r="E16" s="59">
        <v>1329.7260299525901</v>
      </c>
      <c r="F16" s="59">
        <v>1529.4151932704399</v>
      </c>
      <c r="G16" s="59">
        <v>1625.1423858979547</v>
      </c>
      <c r="H16" s="59">
        <v>1705.2305840494769</v>
      </c>
      <c r="I16" s="59">
        <v>1929.4301945770076</v>
      </c>
      <c r="J16" s="59">
        <v>2241.3831146219982</v>
      </c>
      <c r="K16" s="59">
        <v>2730.8471338867912</v>
      </c>
      <c r="L16" s="59">
        <v>3132.5991965458679</v>
      </c>
      <c r="M16" s="59">
        <v>3702.1523534751477</v>
      </c>
      <c r="N16" s="59">
        <v>4433.1599931776245</v>
      </c>
      <c r="O16" s="59">
        <v>5150.7128605331445</v>
      </c>
      <c r="P16" s="59">
        <v>5701.38385813679</v>
      </c>
      <c r="Q16" s="59">
        <v>6539.107723668496</v>
      </c>
      <c r="R16" s="59">
        <v>7417.5726044825051</v>
      </c>
      <c r="S16" s="59">
        <v>8605.4290475393464</v>
      </c>
      <c r="T16" s="59">
        <v>10484.001201115485</v>
      </c>
      <c r="U16" s="59">
        <v>12823.668795095848</v>
      </c>
      <c r="V16" s="59">
        <v>15965.600520305272</v>
      </c>
      <c r="W16" s="59">
        <v>19526.900196203824</v>
      </c>
      <c r="X16" s="59">
        <v>24113.884106589747</v>
      </c>
      <c r="Y16" s="59">
        <v>30740.564815865499</v>
      </c>
      <c r="Z16" s="59">
        <v>37864.19939885498</v>
      </c>
      <c r="AA16" s="59">
        <v>44361.901400699084</v>
      </c>
      <c r="AB16" s="59">
        <v>50523.241164030042</v>
      </c>
      <c r="AC16" s="59">
        <v>56731.176577670805</v>
      </c>
      <c r="AD16" s="59">
        <v>64269.721934942143</v>
      </c>
      <c r="AE16" s="59">
        <v>72757.612580310742</v>
      </c>
      <c r="AF16" s="59">
        <v>77874.575921793337</v>
      </c>
      <c r="AG16" s="59">
        <v>84662.770862878038</v>
      </c>
      <c r="AH16" s="59">
        <v>96003.126824594117</v>
      </c>
      <c r="AI16" s="59">
        <v>108078.86339002853</v>
      </c>
      <c r="AJ16" s="59">
        <v>121324.62134383473</v>
      </c>
      <c r="AK16" s="59">
        <v>137780.55147210904</v>
      </c>
      <c r="AL16" s="59">
        <v>159318.11602146004</v>
      </c>
      <c r="AM16" s="59">
        <v>179490.44002790164</v>
      </c>
      <c r="AN16" s="59">
        <v>195763.95635830218</v>
      </c>
      <c r="AO16" s="59">
        <v>204826.18597215763</v>
      </c>
      <c r="AP16" s="59">
        <v>212078.13347985863</v>
      </c>
      <c r="AQ16" s="59">
        <v>225510.02779422715</v>
      </c>
      <c r="AR16" s="59">
        <v>239224.83666867908</v>
      </c>
      <c r="AS16" s="59">
        <v>255599.28296512418</v>
      </c>
      <c r="AT16" s="59">
        <v>274874.62676770409</v>
      </c>
      <c r="AU16" s="59">
        <v>296207.02100871131</v>
      </c>
      <c r="AV16" s="59">
        <v>322067.03066564351</v>
      </c>
      <c r="AW16" s="59">
        <v>346085.85592048708</v>
      </c>
      <c r="AX16" s="59">
        <v>368498.61421186168</v>
      </c>
      <c r="AY16" s="59">
        <v>393763.3550061275</v>
      </c>
      <c r="AZ16" s="59">
        <v>418282.63445659756</v>
      </c>
      <c r="BA16" s="59">
        <v>450742.999897998</v>
      </c>
      <c r="BB16" s="59">
        <v>487460.80777069496</v>
      </c>
      <c r="BC16" s="59">
        <v>528852.02658458508</v>
      </c>
      <c r="BD16" s="59">
        <v>561581.29861679743</v>
      </c>
      <c r="BE16" s="59">
        <v>549811.81127640442</v>
      </c>
      <c r="BF16" s="59">
        <v>541475</v>
      </c>
      <c r="BG16" s="59">
        <v>530986</v>
      </c>
      <c r="BH16" s="59">
        <v>498602</v>
      </c>
      <c r="BI16" s="59">
        <v>486630</v>
      </c>
      <c r="BJ16" s="59">
        <v>490829</v>
      </c>
    </row>
    <row r="17" spans="1:62">
      <c r="A17" s="12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62"/>
    </row>
    <row r="18" spans="1:62">
      <c r="A18" s="12"/>
      <c r="B18" t="s">
        <v>325</v>
      </c>
      <c r="C18" s="59">
        <v>11624</v>
      </c>
      <c r="D18" s="59">
        <v>11811</v>
      </c>
      <c r="E18" s="59">
        <v>12007</v>
      </c>
      <c r="F18" s="59">
        <v>12245</v>
      </c>
      <c r="G18" s="59">
        <v>12121</v>
      </c>
      <c r="H18" s="59">
        <v>11968</v>
      </c>
      <c r="I18" s="59">
        <v>12008</v>
      </c>
      <c r="J18" s="59">
        <v>12128</v>
      </c>
      <c r="K18" s="59">
        <v>12209</v>
      </c>
      <c r="L18" s="59">
        <v>12292</v>
      </c>
      <c r="M18" s="59">
        <v>12373</v>
      </c>
      <c r="N18" s="59">
        <v>12454</v>
      </c>
      <c r="O18" s="59">
        <v>12578</v>
      </c>
      <c r="P18" s="59">
        <v>12709</v>
      </c>
      <c r="Q18" s="59">
        <v>12845</v>
      </c>
      <c r="R18" s="59">
        <v>12960</v>
      </c>
      <c r="S18" s="59">
        <v>13060</v>
      </c>
      <c r="T18" s="59">
        <v>13148</v>
      </c>
      <c r="U18" s="59">
        <v>13508</v>
      </c>
      <c r="V18" s="59">
        <v>13619</v>
      </c>
      <c r="W18" s="59">
        <v>13422</v>
      </c>
      <c r="X18" s="59">
        <v>13326</v>
      </c>
      <c r="Y18" s="59">
        <v>13267</v>
      </c>
      <c r="Z18" s="59">
        <v>12964</v>
      </c>
      <c r="AA18" s="59">
        <v>12740</v>
      </c>
      <c r="AB18" s="59">
        <v>12509</v>
      </c>
      <c r="AC18" s="59">
        <v>12218</v>
      </c>
      <c r="AD18" s="59">
        <v>12122</v>
      </c>
      <c r="AE18" s="59">
        <v>12089</v>
      </c>
      <c r="AF18" s="59">
        <v>11829</v>
      </c>
      <c r="AG18" s="59">
        <v>11718</v>
      </c>
      <c r="AH18" s="59">
        <v>12001</v>
      </c>
      <c r="AI18" s="59">
        <v>12589</v>
      </c>
      <c r="AJ18" s="59">
        <v>13044</v>
      </c>
      <c r="AK18" s="59">
        <v>13533</v>
      </c>
      <c r="AL18" s="59">
        <v>14065</v>
      </c>
      <c r="AM18" s="59">
        <v>14253</v>
      </c>
      <c r="AN18" s="59">
        <v>14075</v>
      </c>
      <c r="AO18" s="59">
        <v>13697</v>
      </c>
      <c r="AP18" s="59">
        <v>13656</v>
      </c>
      <c r="AQ18" s="59">
        <v>13926</v>
      </c>
      <c r="AR18" s="59">
        <v>14187</v>
      </c>
      <c r="AS18" s="59">
        <v>14698</v>
      </c>
      <c r="AT18" s="59">
        <v>15350</v>
      </c>
      <c r="AU18" s="59">
        <v>15996</v>
      </c>
      <c r="AV18" s="59">
        <v>16727</v>
      </c>
      <c r="AW18" s="59">
        <v>17279</v>
      </c>
      <c r="AX18" s="59">
        <v>17777</v>
      </c>
      <c r="AY18" s="59">
        <v>18376</v>
      </c>
      <c r="AZ18" s="59">
        <v>19043</v>
      </c>
      <c r="BA18" s="59">
        <v>19881</v>
      </c>
      <c r="BB18" s="59">
        <v>20683</v>
      </c>
      <c r="BC18" s="59">
        <v>21372</v>
      </c>
      <c r="BD18" s="59">
        <v>21339</v>
      </c>
      <c r="BE18" s="59">
        <v>20010</v>
      </c>
      <c r="BF18" s="59">
        <v>19640</v>
      </c>
      <c r="BG18" s="59">
        <v>19113</v>
      </c>
      <c r="BH18" s="59">
        <v>18338</v>
      </c>
      <c r="BI18" s="59">
        <v>17798</v>
      </c>
      <c r="BJ18" s="59">
        <v>17963</v>
      </c>
    </row>
    <row r="19" spans="1:62">
      <c r="A19" s="12"/>
      <c r="B19" t="s">
        <v>326</v>
      </c>
      <c r="C19" s="63">
        <v>12089.010018617309</v>
      </c>
      <c r="D19" s="63">
        <v>12333.089999149615</v>
      </c>
      <c r="E19" s="63">
        <v>12588.523126874834</v>
      </c>
      <c r="F19" s="63">
        <v>12849.413504550692</v>
      </c>
      <c r="G19" s="63">
        <v>12721.101328468225</v>
      </c>
      <c r="H19" s="63">
        <v>12581.508891492871</v>
      </c>
      <c r="I19" s="63">
        <v>12637.283881119176</v>
      </c>
      <c r="J19" s="63">
        <v>12777.684600240578</v>
      </c>
      <c r="K19" s="63">
        <v>12778.913729885491</v>
      </c>
      <c r="L19" s="63">
        <v>12780.55970605055</v>
      </c>
      <c r="M19" s="63">
        <v>12891.594771740298</v>
      </c>
      <c r="N19" s="63">
        <v>13063.328749271634</v>
      </c>
      <c r="O19" s="63">
        <v>13155.70101684059</v>
      </c>
      <c r="P19" s="63">
        <v>13211.002485236411</v>
      </c>
      <c r="Q19" s="63">
        <v>13330.581296755534</v>
      </c>
      <c r="R19" s="63">
        <v>13588.261347068592</v>
      </c>
      <c r="S19" s="63">
        <v>13714.143023326038</v>
      </c>
      <c r="T19" s="63">
        <v>13813.600391983857</v>
      </c>
      <c r="U19" s="63">
        <v>14119.951479595149</v>
      </c>
      <c r="V19" s="63">
        <v>14255.843811238406</v>
      </c>
      <c r="W19" s="63">
        <v>14005.581035484885</v>
      </c>
      <c r="X19" s="63">
        <v>13905.009435399494</v>
      </c>
      <c r="Y19" s="63">
        <v>13879.06914677165</v>
      </c>
      <c r="Z19" s="63">
        <v>13504.885827391596</v>
      </c>
      <c r="AA19" s="63">
        <v>13252.671311214241</v>
      </c>
      <c r="AB19" s="63">
        <v>13022.498242206933</v>
      </c>
      <c r="AC19" s="63">
        <v>12679.602178506479</v>
      </c>
      <c r="AD19" s="63">
        <v>12594.090531082596</v>
      </c>
      <c r="AE19" s="63">
        <v>12562.00168685186</v>
      </c>
      <c r="AF19" s="63">
        <v>12212.115186488096</v>
      </c>
      <c r="AG19" s="63">
        <v>12083.94913376347</v>
      </c>
      <c r="AH19" s="63">
        <v>12342.412421154018</v>
      </c>
      <c r="AI19" s="63">
        <v>12894.678800669786</v>
      </c>
      <c r="AJ19" s="63">
        <v>13389.470061589629</v>
      </c>
      <c r="AK19" s="63">
        <v>13883.257380682438</v>
      </c>
      <c r="AL19" s="63">
        <v>14398.801354391169</v>
      </c>
      <c r="AM19" s="63">
        <v>14561.210185247694</v>
      </c>
      <c r="AN19" s="63">
        <v>14420.476007094012</v>
      </c>
      <c r="AO19" s="63">
        <v>14045.713881744317</v>
      </c>
      <c r="AP19" s="63">
        <v>14042.276746218715</v>
      </c>
      <c r="AQ19" s="63">
        <v>14344.880297172804</v>
      </c>
      <c r="AR19" s="63">
        <v>14641.294914073758</v>
      </c>
      <c r="AS19" s="63">
        <v>15212.090762783946</v>
      </c>
      <c r="AT19" s="63">
        <v>15918.704850889377</v>
      </c>
      <c r="AU19" s="63">
        <v>16660.781475083011</v>
      </c>
      <c r="AV19" s="63">
        <v>17522.912971062244</v>
      </c>
      <c r="AW19" s="63">
        <v>18091.567220167213</v>
      </c>
      <c r="AX19" s="63">
        <v>18569.951319455824</v>
      </c>
      <c r="AY19" s="63">
        <v>19178.513888129175</v>
      </c>
      <c r="AZ19" s="63">
        <v>19845.572390235164</v>
      </c>
      <c r="BA19" s="63">
        <v>20701.905221391022</v>
      </c>
      <c r="BB19" s="63">
        <v>21563.642261708359</v>
      </c>
      <c r="BC19" s="63">
        <v>22261.525193916816</v>
      </c>
      <c r="BD19" s="63">
        <v>22177.085194685824</v>
      </c>
      <c r="BE19" s="63">
        <v>20835.557167730698</v>
      </c>
      <c r="BF19" s="63">
        <v>20339.317803406404</v>
      </c>
      <c r="BG19" s="63">
        <v>19815.718383257023</v>
      </c>
      <c r="BH19" s="63">
        <v>18956.710121770997</v>
      </c>
      <c r="BI19" s="63">
        <v>18452.088974789727</v>
      </c>
      <c r="BJ19" s="63">
        <v>18625.50368815726</v>
      </c>
    </row>
    <row r="20" spans="1:62">
      <c r="A20" s="12"/>
      <c r="B20" t="s">
        <v>327</v>
      </c>
      <c r="C20" s="59"/>
      <c r="D20" s="59"/>
      <c r="E20" s="59"/>
      <c r="F20" s="59"/>
      <c r="G20" s="59"/>
      <c r="H20" s="59"/>
      <c r="I20" s="59"/>
      <c r="J20" s="59"/>
      <c r="K20" s="59"/>
      <c r="L20" s="59">
        <v>28673.721560966467</v>
      </c>
      <c r="M20" s="59">
        <v>27806.943055389307</v>
      </c>
      <c r="N20" s="59">
        <v>28121.049374490078</v>
      </c>
      <c r="O20" s="59">
        <v>28442.460653716967</v>
      </c>
      <c r="P20" s="59">
        <v>28657.578154032599</v>
      </c>
      <c r="Q20" s="59">
        <v>28722.979619493897</v>
      </c>
      <c r="R20" s="59">
        <v>28812.727118113024</v>
      </c>
      <c r="S20" s="59">
        <v>28691.034504283722</v>
      </c>
      <c r="T20" s="59">
        <v>28695.752811880557</v>
      </c>
      <c r="U20" s="59">
        <v>29286.672655584924</v>
      </c>
      <c r="V20" s="59">
        <v>29329.854664778297</v>
      </c>
      <c r="W20" s="59">
        <v>28709.834756051499</v>
      </c>
      <c r="X20" s="59">
        <v>28308.925685042817</v>
      </c>
      <c r="Y20" s="59">
        <v>27987.619951896875</v>
      </c>
      <c r="Z20" s="59">
        <v>27126.97063911743</v>
      </c>
      <c r="AA20" s="59">
        <v>26171.34085190322</v>
      </c>
      <c r="AB20" s="59">
        <v>25436.91424360163</v>
      </c>
      <c r="AC20" s="59">
        <v>24419.049872966883</v>
      </c>
      <c r="AD20" s="59">
        <v>24043.447402393376</v>
      </c>
      <c r="AE20" s="59">
        <v>23525.968444548405</v>
      </c>
      <c r="AF20" s="59">
        <v>22521.759972551703</v>
      </c>
      <c r="AG20" s="59">
        <v>21938.375436759867</v>
      </c>
      <c r="AH20" s="59">
        <v>22391.719753570011</v>
      </c>
      <c r="AI20" s="59">
        <v>22227.452810694132</v>
      </c>
      <c r="AJ20" s="59">
        <v>23021.265098541578</v>
      </c>
      <c r="AK20" s="59">
        <v>23964.500283298694</v>
      </c>
      <c r="AL20" s="59">
        <v>24939.918393787753</v>
      </c>
      <c r="AM20" s="59">
        <v>25121.233005313316</v>
      </c>
      <c r="AN20" s="59">
        <v>24523.894340213177</v>
      </c>
      <c r="AO20" s="59">
        <v>23800.337966936178</v>
      </c>
      <c r="AP20" s="59">
        <v>23858.585364414062</v>
      </c>
      <c r="AQ20" s="59">
        <v>24214.761882409024</v>
      </c>
      <c r="AR20" s="59">
        <v>24688.253683422452</v>
      </c>
      <c r="AS20" s="59">
        <v>25611.175269174542</v>
      </c>
      <c r="AT20" s="59">
        <v>26877.30105037873</v>
      </c>
      <c r="AU20" s="59">
        <v>28089.830580684109</v>
      </c>
      <c r="AV20" s="59">
        <v>29318.335585812707</v>
      </c>
      <c r="AW20" s="59">
        <v>30454.237700361791</v>
      </c>
      <c r="AX20" s="59">
        <v>31368.831470906407</v>
      </c>
      <c r="AY20" s="59">
        <v>32267.132842411571</v>
      </c>
      <c r="AZ20" s="59">
        <v>33163.516254379261</v>
      </c>
      <c r="BA20" s="59">
        <v>34306.664854913055</v>
      </c>
      <c r="BB20" s="59">
        <v>35484.905084384642</v>
      </c>
      <c r="BC20" s="59">
        <v>36406.942191168382</v>
      </c>
      <c r="BD20" s="59">
        <v>36544.154229758817</v>
      </c>
      <c r="BE20" s="59">
        <v>34410.677537724892</v>
      </c>
      <c r="BF20" s="59">
        <v>33592.171897858912</v>
      </c>
      <c r="BG20" s="59">
        <v>32788.558755421836</v>
      </c>
      <c r="BH20" s="59">
        <v>31173.382980090199</v>
      </c>
      <c r="BI20" s="59">
        <v>30177.474833720073</v>
      </c>
      <c r="BJ20" s="59">
        <v>30501.998604590572</v>
      </c>
    </row>
    <row r="21" spans="1:62">
      <c r="A21" s="12"/>
      <c r="B21" t="s">
        <v>328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>
        <v>12313.786152736397</v>
      </c>
      <c r="AC21" s="59">
        <v>11972.344473381343</v>
      </c>
      <c r="AD21" s="59">
        <v>11877.400358424973</v>
      </c>
      <c r="AE21" s="59">
        <v>11833.798133101061</v>
      </c>
      <c r="AF21" s="59">
        <v>11484.852976926084</v>
      </c>
      <c r="AG21" s="59">
        <v>11350.730646602948</v>
      </c>
      <c r="AH21" s="59">
        <v>11584.353407660836</v>
      </c>
      <c r="AI21" s="59">
        <v>12092.828048707466</v>
      </c>
      <c r="AJ21" s="59">
        <v>12544.463446845539</v>
      </c>
      <c r="AK21" s="59">
        <v>12994.678706951952</v>
      </c>
      <c r="AL21" s="59">
        <v>13461.396166012559</v>
      </c>
      <c r="AM21" s="59">
        <v>13592.622110172761</v>
      </c>
      <c r="AN21" s="59">
        <v>13436.167426321712</v>
      </c>
      <c r="AO21" s="59">
        <v>13058.351273000482</v>
      </c>
      <c r="AP21" s="59">
        <v>13032.692452531806</v>
      </c>
      <c r="AQ21" s="59">
        <v>13271.559216668706</v>
      </c>
      <c r="AR21" s="59">
        <v>13378.65642525094</v>
      </c>
      <c r="AS21" s="59">
        <v>13887.613825172128</v>
      </c>
      <c r="AT21" s="59">
        <v>14509.721362159766</v>
      </c>
      <c r="AU21" s="59">
        <v>15182.846818732525</v>
      </c>
      <c r="AV21" s="59">
        <v>15957.944832544485</v>
      </c>
      <c r="AW21" s="59">
        <v>16511.514181518804</v>
      </c>
      <c r="AX21" s="59">
        <v>16973.900672020984</v>
      </c>
      <c r="AY21" s="59">
        <v>17468.749204126507</v>
      </c>
      <c r="AZ21" s="59">
        <v>17938.070131417338</v>
      </c>
      <c r="BA21" s="59">
        <v>18604.170309340883</v>
      </c>
      <c r="BB21" s="59">
        <v>19261.327261611314</v>
      </c>
      <c r="BC21" s="59">
        <v>19893.474378550054</v>
      </c>
      <c r="BD21" s="59">
        <v>19863.669847730969</v>
      </c>
      <c r="BE21" s="59">
        <v>18663.739117817753</v>
      </c>
      <c r="BF21" s="59">
        <v>18148.562030601592</v>
      </c>
      <c r="BG21" s="59">
        <v>17647.661666448661</v>
      </c>
      <c r="BH21" s="59">
        <v>16782.974560604653</v>
      </c>
      <c r="BI21" s="59">
        <v>16189.62711045437</v>
      </c>
      <c r="BJ21" s="59">
        <v>16364.491101102829</v>
      </c>
    </row>
    <row r="22" spans="1:62">
      <c r="A22" s="12"/>
      <c r="B22" t="s">
        <v>329</v>
      </c>
      <c r="C22" s="59">
        <v>6283.7734587778314</v>
      </c>
      <c r="D22" s="59">
        <v>6402.1143876998949</v>
      </c>
      <c r="E22" s="59">
        <v>6548.6348430066118</v>
      </c>
      <c r="F22" s="59">
        <v>6727.7707151190307</v>
      </c>
      <c r="G22" s="59">
        <v>6777.1462000283773</v>
      </c>
      <c r="H22" s="59">
        <v>6901.6864291453285</v>
      </c>
      <c r="I22" s="59">
        <v>7027.0829570192527</v>
      </c>
      <c r="J22" s="59">
        <v>7192.1675632358147</v>
      </c>
      <c r="K22" s="59">
        <v>7337.7146556030002</v>
      </c>
      <c r="L22" s="59">
        <v>7513.1750193188673</v>
      </c>
      <c r="M22" s="59">
        <v>7695.8479811913339</v>
      </c>
      <c r="N22" s="59">
        <v>7822.4524863367142</v>
      </c>
      <c r="O22" s="59">
        <v>7941.5153532603963</v>
      </c>
      <c r="P22" s="59">
        <v>8097.0132816309761</v>
      </c>
      <c r="Q22" s="59">
        <v>8327.3262357113908</v>
      </c>
      <c r="R22" s="59">
        <v>8655.5132393259482</v>
      </c>
      <c r="S22" s="63">
        <v>8875.0784314241337</v>
      </c>
      <c r="T22" s="63">
        <v>9240.2593137946715</v>
      </c>
      <c r="U22" s="63">
        <v>9606.9560178768861</v>
      </c>
      <c r="V22" s="63">
        <v>9809.8121536203271</v>
      </c>
      <c r="W22" s="63">
        <v>9993.1216053390726</v>
      </c>
      <c r="X22" s="63">
        <v>9964.7763452311101</v>
      </c>
      <c r="Y22" s="63">
        <v>10022.540933990878</v>
      </c>
      <c r="Z22" s="63">
        <v>9849.9348994881166</v>
      </c>
      <c r="AA22" s="63">
        <v>9679.6359290130767</v>
      </c>
      <c r="AB22" s="63">
        <v>9643.505032100762</v>
      </c>
      <c r="AC22" s="63">
        <v>9382.8814413248201</v>
      </c>
      <c r="AD22" s="63">
        <v>9349.265183219497</v>
      </c>
      <c r="AE22" s="63">
        <v>9300.1054032654356</v>
      </c>
      <c r="AF22" s="63">
        <v>9027.6770650085691</v>
      </c>
      <c r="AG22" s="63">
        <v>8996.3121186265325</v>
      </c>
      <c r="AH22" s="63">
        <v>9316.2891441143747</v>
      </c>
      <c r="AI22" s="63">
        <v>9801.5573054944289</v>
      </c>
      <c r="AJ22" s="63">
        <v>10240.850057623991</v>
      </c>
      <c r="AK22" s="63">
        <v>10835.267427219449</v>
      </c>
      <c r="AL22" s="63">
        <v>11384.24866913322</v>
      </c>
      <c r="AM22" s="63">
        <v>11661.344460419832</v>
      </c>
      <c r="AN22" s="63">
        <v>11439.644806686516</v>
      </c>
      <c r="AO22" s="63">
        <v>11153.539840446025</v>
      </c>
      <c r="AP22" s="63">
        <v>11142.228019363622</v>
      </c>
      <c r="AQ22" s="63">
        <v>11424.492308478833</v>
      </c>
      <c r="AR22" s="63">
        <v>11627.513738612788</v>
      </c>
      <c r="AS22" s="63">
        <v>12165.30229030501</v>
      </c>
      <c r="AT22" s="63">
        <v>12737.997777200813</v>
      </c>
      <c r="AU22" s="63">
        <v>13406.083182767237</v>
      </c>
      <c r="AV22" s="63">
        <v>14133.862810955905</v>
      </c>
      <c r="AW22" s="63">
        <v>14638.679163157723</v>
      </c>
      <c r="AX22" s="63">
        <v>15103.88367204094</v>
      </c>
      <c r="AY22" s="63">
        <v>15701.252237778557</v>
      </c>
      <c r="AZ22" s="63">
        <v>16298.685124464899</v>
      </c>
      <c r="BA22" s="63">
        <v>17074.738622435252</v>
      </c>
      <c r="BB22" s="63">
        <v>17850.326012489568</v>
      </c>
      <c r="BC22" s="63">
        <v>18513.601960644621</v>
      </c>
      <c r="BD22" s="63">
        <v>18500.438001448929</v>
      </c>
      <c r="BE22" s="63">
        <v>17355.453566789289</v>
      </c>
      <c r="BF22" s="63">
        <v>17048.399999999998</v>
      </c>
      <c r="BG22" s="63">
        <v>16598.400000000001</v>
      </c>
      <c r="BH22" s="63">
        <v>15817</v>
      </c>
      <c r="BI22" s="63">
        <v>15299</v>
      </c>
      <c r="BJ22" s="63">
        <v>15497.699999999999</v>
      </c>
    </row>
    <row r="23" spans="1:62">
      <c r="A23" s="12"/>
      <c r="B23" t="s">
        <v>330</v>
      </c>
      <c r="C23" s="59">
        <v>6556.4319031088762</v>
      </c>
      <c r="D23" s="59">
        <v>6874.0622213755087</v>
      </c>
      <c r="E23" s="59">
        <v>7205.523561929539</v>
      </c>
      <c r="F23" s="59">
        <v>7414.156454898728</v>
      </c>
      <c r="G23" s="59">
        <v>7398.8299870469536</v>
      </c>
      <c r="H23" s="59">
        <v>7375.7062822928256</v>
      </c>
      <c r="I23" s="59">
        <v>7540.066010550142</v>
      </c>
      <c r="J23" s="59">
        <v>7756.9617572505413</v>
      </c>
      <c r="K23" s="59">
        <v>7873.1690318779802</v>
      </c>
      <c r="L23" s="59">
        <v>7989.6591056607749</v>
      </c>
      <c r="M23" s="59">
        <v>8109.9694478061983</v>
      </c>
      <c r="N23" s="59">
        <v>8269.5812592829698</v>
      </c>
      <c r="O23" s="59">
        <v>8379.9968323524572</v>
      </c>
      <c r="P23" s="59">
        <v>8472.7463090013698</v>
      </c>
      <c r="Q23" s="59">
        <v>8607.4808885024249</v>
      </c>
      <c r="R23" s="59">
        <v>8905.2538158902171</v>
      </c>
      <c r="S23" s="59">
        <v>9120.3596805266079</v>
      </c>
      <c r="T23" s="59">
        <v>9366.2653061152414</v>
      </c>
      <c r="U23" s="59">
        <v>9757.7355074057177</v>
      </c>
      <c r="V23" s="59">
        <v>9995.9552639112171</v>
      </c>
      <c r="W23" s="59">
        <v>9962.2518689870249</v>
      </c>
      <c r="X23" s="59">
        <v>10164.072499899172</v>
      </c>
      <c r="Y23" s="59">
        <v>10417.958902667026</v>
      </c>
      <c r="Z23" s="59">
        <v>10211.312579669371</v>
      </c>
      <c r="AA23" s="59">
        <v>10008.70228412066</v>
      </c>
      <c r="AB23" s="59">
        <v>9968.842549400144</v>
      </c>
      <c r="AC23" s="59">
        <v>9677.2260959117211</v>
      </c>
      <c r="AD23" s="59">
        <v>9644.8228309352762</v>
      </c>
      <c r="AE23" s="59">
        <v>9590.1927606058453</v>
      </c>
      <c r="AF23" s="59">
        <v>9236.8921605545274</v>
      </c>
      <c r="AG23" s="59">
        <v>9193.9396127872351</v>
      </c>
      <c r="AH23" s="59">
        <v>9504.5211151682979</v>
      </c>
      <c r="AI23" s="59">
        <v>9982.2385266348101</v>
      </c>
      <c r="AJ23" s="59">
        <v>10439.039363100303</v>
      </c>
      <c r="AK23" s="59">
        <v>11039.740130893055</v>
      </c>
      <c r="AL23" s="59">
        <v>11586.51684900237</v>
      </c>
      <c r="AM23" s="59">
        <v>11854.67763585672</v>
      </c>
      <c r="AN23" s="59">
        <v>11666.69464450858</v>
      </c>
      <c r="AO23" s="59">
        <v>11387.162116026715</v>
      </c>
      <c r="AP23" s="59">
        <v>11416.224156946197</v>
      </c>
      <c r="AQ23" s="59">
        <v>11721.775550903214</v>
      </c>
      <c r="AR23" s="59">
        <v>11953.827061637152</v>
      </c>
      <c r="AS23" s="59">
        <v>12533.429090871183</v>
      </c>
      <c r="AT23" s="59">
        <v>13154.691430498986</v>
      </c>
      <c r="AU23" s="59">
        <v>13899.879428138671</v>
      </c>
      <c r="AV23" s="59">
        <v>14761.200308248603</v>
      </c>
      <c r="AW23" s="59">
        <v>15290.347189799413</v>
      </c>
      <c r="AX23" s="59">
        <v>15755.87037565543</v>
      </c>
      <c r="AY23" s="59">
        <v>16360.310372363707</v>
      </c>
      <c r="AZ23" s="59">
        <v>16975.631848847606</v>
      </c>
      <c r="BA23" s="59">
        <v>17786.742555249952</v>
      </c>
      <c r="BB23" s="59">
        <v>18603.400506666774</v>
      </c>
      <c r="BC23" s="59">
        <v>19294.413763096734</v>
      </c>
      <c r="BD23" s="59">
        <v>19264.676114336748</v>
      </c>
      <c r="BE23" s="59">
        <v>18105.694221623904</v>
      </c>
      <c r="BF23" s="59">
        <v>17682.5</v>
      </c>
      <c r="BG23" s="59">
        <v>17236.100000000002</v>
      </c>
      <c r="BH23" s="59">
        <v>16388.8</v>
      </c>
      <c r="BI23" s="59">
        <v>15902.3</v>
      </c>
      <c r="BJ23" s="59">
        <v>16104.099999999999</v>
      </c>
    </row>
    <row r="24" spans="1:62">
      <c r="A24" s="12"/>
      <c r="B24" t="s">
        <v>331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>
        <v>20262.944661066576</v>
      </c>
      <c r="Z24" s="59">
        <v>19728.208020418308</v>
      </c>
      <c r="AA24" s="59">
        <v>18925.168967279973</v>
      </c>
      <c r="AB24" s="59">
        <v>18648.581959204581</v>
      </c>
      <c r="AC24" s="59">
        <v>17871.540354449287</v>
      </c>
      <c r="AD24" s="59">
        <v>17719.434816836299</v>
      </c>
      <c r="AE24" s="59">
        <v>17270.509583115771</v>
      </c>
      <c r="AF24" s="59">
        <v>16367.937949098594</v>
      </c>
      <c r="AG24" s="59">
        <v>16084.714507892324</v>
      </c>
      <c r="AH24" s="59">
        <v>16640.721625907372</v>
      </c>
      <c r="AI24" s="59">
        <v>16554.153321547798</v>
      </c>
      <c r="AJ24" s="59">
        <v>17337.060627918199</v>
      </c>
      <c r="AK24" s="59">
        <v>18505.633661904965</v>
      </c>
      <c r="AL24" s="59">
        <v>19449.417183628117</v>
      </c>
      <c r="AM24" s="59">
        <v>19787.644495281798</v>
      </c>
      <c r="AN24" s="59">
        <v>19180.506703651707</v>
      </c>
      <c r="AO24" s="59">
        <v>18600.15307535528</v>
      </c>
      <c r="AP24" s="59">
        <v>18683.881439730452</v>
      </c>
      <c r="AQ24" s="59">
        <v>19088.852236144692</v>
      </c>
      <c r="AR24" s="59">
        <v>19562.414355017158</v>
      </c>
      <c r="AS24" s="59">
        <v>20560.015810997505</v>
      </c>
      <c r="AT24" s="59">
        <v>21640.335397733066</v>
      </c>
      <c r="AU24" s="59">
        <v>22886.483442723616</v>
      </c>
      <c r="AV24" s="59">
        <v>24095.55945269137</v>
      </c>
      <c r="AW24" s="59">
        <v>25124.733763470289</v>
      </c>
      <c r="AX24" s="59">
        <v>26020.249106252388</v>
      </c>
      <c r="AY24" s="59">
        <v>26915.313771041216</v>
      </c>
      <c r="AZ24" s="59">
        <v>27712.130779922081</v>
      </c>
      <c r="BA24" s="59">
        <v>28783.853144973342</v>
      </c>
      <c r="BB24" s="59">
        <v>29899.675935893181</v>
      </c>
      <c r="BC24" s="59">
        <v>30770.554212994677</v>
      </c>
      <c r="BD24" s="59">
        <v>30863.892452369269</v>
      </c>
      <c r="BE24" s="59">
        <v>29085.783899875485</v>
      </c>
      <c r="BF24" s="59">
        <v>28418.422700000003</v>
      </c>
      <c r="BG24" s="59">
        <v>27721.066000000006</v>
      </c>
      <c r="BH24" s="59">
        <v>26150.161799999998</v>
      </c>
      <c r="BI24" s="59">
        <v>25162.203899999997</v>
      </c>
      <c r="BJ24" s="59">
        <v>25536.804300000003</v>
      </c>
    </row>
    <row r="25" spans="1:62">
      <c r="A25" s="12"/>
      <c r="B25" t="s">
        <v>332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>
        <v>9484.2813500740867</v>
      </c>
      <c r="AC25" s="59">
        <v>9187.1485281655641</v>
      </c>
      <c r="AD25" s="59">
        <v>9142.4078211594133</v>
      </c>
      <c r="AE25" s="59">
        <v>9077.1640474046071</v>
      </c>
      <c r="AF25" s="59">
        <v>8722.3462252549343</v>
      </c>
      <c r="AG25" s="59">
        <v>8667.1028054383314</v>
      </c>
      <c r="AH25" s="59">
        <v>8949.5631856074833</v>
      </c>
      <c r="AI25" s="59">
        <v>9385.3953738496257</v>
      </c>
      <c r="AJ25" s="59">
        <v>9802.3401757796601</v>
      </c>
      <c r="AK25" s="59">
        <v>10351.296289140351</v>
      </c>
      <c r="AL25" s="59">
        <v>10846.858972874574</v>
      </c>
      <c r="AM25" s="59">
        <v>11074.172964470203</v>
      </c>
      <c r="AN25" s="59">
        <v>10870.931314494885</v>
      </c>
      <c r="AO25" s="59">
        <v>10581.050169561093</v>
      </c>
      <c r="AP25" s="59">
        <v>10585.025057467152</v>
      </c>
      <c r="AQ25" s="59">
        <v>10825.140522671547</v>
      </c>
      <c r="AR25" s="59">
        <v>10977.888406235046</v>
      </c>
      <c r="AS25" s="59">
        <v>11531.814630276269</v>
      </c>
      <c r="AT25" s="59">
        <v>12078.830652810089</v>
      </c>
      <c r="AU25" s="59">
        <v>12761.094858057677</v>
      </c>
      <c r="AV25" s="59">
        <v>13549.877904939531</v>
      </c>
      <c r="AW25" s="59">
        <v>14049.767367581735</v>
      </c>
      <c r="AX25" s="59">
        <v>14499.732396259542</v>
      </c>
      <c r="AY25" s="59">
        <v>14982.242777352329</v>
      </c>
      <c r="AZ25" s="59">
        <v>15399.195836343037</v>
      </c>
      <c r="BA25" s="59">
        <v>16018.722557807287</v>
      </c>
      <c r="BB25" s="59">
        <v>16644.176571561133</v>
      </c>
      <c r="BC25" s="59">
        <v>17244.85834409243</v>
      </c>
      <c r="BD25" s="59">
        <v>17206.788023427598</v>
      </c>
      <c r="BE25" s="59">
        <v>16167.455607610886</v>
      </c>
      <c r="BF25" s="59">
        <v>15739.8</v>
      </c>
      <c r="BG25" s="59">
        <v>15303.300000000001</v>
      </c>
      <c r="BH25" s="59">
        <v>14458.5</v>
      </c>
      <c r="BI25" s="59">
        <v>13873.6</v>
      </c>
      <c r="BJ25" s="59">
        <v>14071.4</v>
      </c>
    </row>
    <row r="26" spans="1:62">
      <c r="A26" s="12"/>
      <c r="B26" s="5" t="s">
        <v>333</v>
      </c>
      <c r="C26" s="4">
        <v>29125247.929042641</v>
      </c>
      <c r="D26" s="4">
        <v>29352049.617622923</v>
      </c>
      <c r="E26" s="4">
        <v>29619685.054914389</v>
      </c>
      <c r="F26" s="4">
        <v>29916048.02006869</v>
      </c>
      <c r="G26" s="4">
        <v>30246987.403245047</v>
      </c>
      <c r="H26" s="4">
        <v>30596348.408032034</v>
      </c>
      <c r="I26" s="4">
        <v>30903894</v>
      </c>
      <c r="J26" s="4">
        <v>31158061</v>
      </c>
      <c r="K26" s="4">
        <v>31429834</v>
      </c>
      <c r="L26" s="4">
        <v>31740862</v>
      </c>
      <c r="M26" s="4">
        <v>32084511</v>
      </c>
      <c r="N26" s="4">
        <v>32451975</v>
      </c>
      <c r="O26" s="4">
        <v>32850275</v>
      </c>
      <c r="P26" s="4">
        <v>33239301</v>
      </c>
      <c r="Q26" s="4">
        <v>33566084</v>
      </c>
      <c r="R26" s="4">
        <v>33876479</v>
      </c>
      <c r="S26" s="4">
        <v>34216856.40112</v>
      </c>
      <c r="T26" s="4">
        <v>34595885.583315998</v>
      </c>
      <c r="U26" s="4">
        <v>34980317.213982999</v>
      </c>
      <c r="V26" s="4">
        <v>35363889.511472993</v>
      </c>
      <c r="W26" s="4">
        <v>35750033.157498002</v>
      </c>
      <c r="X26" s="4">
        <v>36127525.097346</v>
      </c>
      <c r="Y26" s="4">
        <v>36506811.076210007</v>
      </c>
      <c r="Z26" s="4">
        <v>36868100.185437992</v>
      </c>
      <c r="AA26" s="4">
        <v>37194315.311701</v>
      </c>
      <c r="AB26" s="4">
        <v>37493071.862685993</v>
      </c>
      <c r="AC26" s="4">
        <v>37764457.97697401</v>
      </c>
      <c r="AD26" s="4">
        <v>37987107.721914992</v>
      </c>
      <c r="AE26" s="4">
        <v>38160263.358457007</v>
      </c>
      <c r="AF26" s="4">
        <v>38325244.006307997</v>
      </c>
      <c r="AG26" s="4">
        <v>38467024.52219101</v>
      </c>
      <c r="AH26" s="4">
        <v>38571940.505402997</v>
      </c>
      <c r="AI26" s="4">
        <v>38682321.625129998</v>
      </c>
      <c r="AJ26" s="4">
        <v>38764307.330274999</v>
      </c>
      <c r="AK26" s="4">
        <v>38821377.127847001</v>
      </c>
      <c r="AL26" s="4">
        <v>38860827.298418</v>
      </c>
      <c r="AM26" s="4">
        <v>38941621.875</v>
      </c>
      <c r="AN26" s="4">
        <v>39147939.805082999</v>
      </c>
      <c r="AO26" s="4">
        <v>39356081.606292993</v>
      </c>
      <c r="AP26" s="4">
        <v>39547353.12246801</v>
      </c>
      <c r="AQ26" s="4">
        <v>39718894.690030009</v>
      </c>
      <c r="AR26" s="4">
        <v>39884246.302884005</v>
      </c>
      <c r="AS26" s="4">
        <v>40049973.851698995</v>
      </c>
      <c r="AT26" s="4">
        <v>40214065.802308992</v>
      </c>
      <c r="AU26" s="4">
        <v>40369666.655737996</v>
      </c>
      <c r="AV26" s="4">
        <v>40554387.348736003</v>
      </c>
      <c r="AW26" s="4">
        <v>40766049.387177005</v>
      </c>
      <c r="AX26" s="4">
        <v>41423519.715132996</v>
      </c>
      <c r="AY26" s="4">
        <v>42196231.145399012</v>
      </c>
      <c r="AZ26" s="4">
        <v>42859172.249659993</v>
      </c>
      <c r="BA26" s="4">
        <v>43662613.030351005</v>
      </c>
      <c r="BB26" s="4">
        <v>44360521.235998996</v>
      </c>
      <c r="BC26" s="4">
        <v>45236004.357528009</v>
      </c>
      <c r="BD26" s="4">
        <v>45983168.509952009</v>
      </c>
      <c r="BE26" s="4">
        <v>46367550.006318994</v>
      </c>
      <c r="BF26" s="4">
        <v>46562482.603609011</v>
      </c>
      <c r="BG26" s="4">
        <v>46736257.032159999</v>
      </c>
      <c r="BH26" s="4">
        <v>46766403.413365997</v>
      </c>
      <c r="BI26" s="4">
        <v>46593235.885922</v>
      </c>
      <c r="BJ26" s="4">
        <v>46455122.544335999</v>
      </c>
    </row>
    <row r="27" spans="1:62">
      <c r="A27" s="12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1:62">
      <c r="A28" s="12"/>
      <c r="B28" s="5" t="s">
        <v>412</v>
      </c>
      <c r="L28" s="4">
        <v>200.08426257250755</v>
      </c>
      <c r="M28" s="4">
        <v>179.67622409913974</v>
      </c>
      <c r="N28" s="4">
        <v>106.65097682120806</v>
      </c>
      <c r="O28" s="4">
        <v>107.95518877724511</v>
      </c>
      <c r="P28" s="4">
        <v>114.40960725444458</v>
      </c>
      <c r="Q28" s="4">
        <v>103.07899172058106</v>
      </c>
      <c r="R28" s="4">
        <v>119.28089520896566</v>
      </c>
      <c r="S28" s="4">
        <v>163.26167616056631</v>
      </c>
      <c r="T28" s="4">
        <v>219.07672584874854</v>
      </c>
      <c r="U28" s="4">
        <v>276.32022757588811</v>
      </c>
      <c r="V28" s="4">
        <v>318.15334272526798</v>
      </c>
      <c r="W28" s="4">
        <v>460.08251847393711</v>
      </c>
      <c r="X28" s="4">
        <v>578.32621236258115</v>
      </c>
      <c r="Y28" s="4">
        <v>662.13137276431519</v>
      </c>
      <c r="Z28" s="4">
        <v>873.16935598319549</v>
      </c>
      <c r="AA28" s="4">
        <v>1058.259190124777</v>
      </c>
      <c r="AB28" s="4">
        <v>1362.4911977918641</v>
      </c>
      <c r="AC28" s="4">
        <v>1640.136435116372</v>
      </c>
      <c r="AD28" s="4">
        <v>1844.2108532455363</v>
      </c>
      <c r="AE28" s="4">
        <v>2014.5958991286961</v>
      </c>
      <c r="AF28" s="4">
        <v>2317.7979233752912</v>
      </c>
      <c r="AG28" s="4">
        <v>2460.591726418811</v>
      </c>
      <c r="AH28" s="4">
        <v>2417.6909493317517</v>
      </c>
      <c r="AI28" s="4">
        <v>2398.3916364473253</v>
      </c>
      <c r="AJ28" s="4">
        <v>2313.5577026885326</v>
      </c>
      <c r="AK28" s="4">
        <v>2080.8899258343044</v>
      </c>
      <c r="AL28" s="4">
        <v>1977.449369639771</v>
      </c>
      <c r="AM28" s="4">
        <v>2001.7703083929616</v>
      </c>
      <c r="AN28" s="4">
        <v>2275.3756791941501</v>
      </c>
      <c r="AO28" s="4">
        <v>2828.3695419075761</v>
      </c>
      <c r="AP28" s="4">
        <v>3056.5361153119461</v>
      </c>
      <c r="AQ28" s="4">
        <v>2938.2871912996038</v>
      </c>
      <c r="AR28" s="4">
        <v>2888.4889475527957</v>
      </c>
      <c r="AS28" s="4">
        <v>2752.2676996282453</v>
      </c>
      <c r="AT28" s="4">
        <v>2534.456672904857</v>
      </c>
      <c r="AU28" s="4">
        <v>2179.6870184392219</v>
      </c>
      <c r="AV28" s="4">
        <v>1999.465258783297</v>
      </c>
      <c r="AW28" s="4">
        <v>1904.4</v>
      </c>
      <c r="AX28" s="4">
        <v>2171.1249999999991</v>
      </c>
      <c r="AY28" s="4">
        <v>2267.1499999999996</v>
      </c>
      <c r="AZ28" s="4">
        <v>2233.5250000000005</v>
      </c>
      <c r="BA28" s="4">
        <v>1933.5500000000011</v>
      </c>
      <c r="BB28" s="4">
        <v>1840.8749999999991</v>
      </c>
      <c r="BC28" s="4">
        <v>1846.1749999999984</v>
      </c>
      <c r="BD28" s="4">
        <v>2595.8999999999987</v>
      </c>
      <c r="BE28" s="4">
        <v>4153.5499999999984</v>
      </c>
      <c r="BF28" s="4">
        <v>4640.125</v>
      </c>
      <c r="BG28" s="4">
        <v>5012.6499999999996</v>
      </c>
      <c r="BH28" s="4">
        <v>5811.0250000000005</v>
      </c>
      <c r="BI28" s="4">
        <v>6051.1500000000015</v>
      </c>
      <c r="BJ28" s="4">
        <v>5610.4000000000015</v>
      </c>
    </row>
    <row r="31" spans="1:62">
      <c r="B31" s="1" t="s">
        <v>334</v>
      </c>
    </row>
    <row r="32" spans="1:62">
      <c r="B32" t="s">
        <v>335</v>
      </c>
    </row>
    <row r="33" spans="2:63">
      <c r="B33" t="s">
        <v>336</v>
      </c>
    </row>
    <row r="34" spans="2:63">
      <c r="C34" s="3">
        <v>1955</v>
      </c>
      <c r="D34" s="3">
        <v>1956</v>
      </c>
      <c r="E34" s="3">
        <v>1957</v>
      </c>
      <c r="F34" s="3">
        <v>1958</v>
      </c>
      <c r="G34" s="3">
        <v>1959</v>
      </c>
      <c r="H34" s="3">
        <v>1960</v>
      </c>
      <c r="I34" s="3">
        <v>1961</v>
      </c>
      <c r="J34" s="3">
        <v>1962</v>
      </c>
      <c r="K34" s="3">
        <v>1963</v>
      </c>
      <c r="L34" s="3">
        <v>1964</v>
      </c>
      <c r="M34" s="3">
        <v>1965</v>
      </c>
      <c r="N34" s="3">
        <v>1966</v>
      </c>
      <c r="O34" s="3">
        <v>1967</v>
      </c>
      <c r="P34" s="3">
        <v>1968</v>
      </c>
      <c r="Q34" s="3">
        <v>1969</v>
      </c>
      <c r="R34" s="3">
        <v>1970</v>
      </c>
      <c r="S34" s="3">
        <v>1971</v>
      </c>
      <c r="T34" s="3">
        <v>1972</v>
      </c>
      <c r="U34" s="3">
        <v>1973</v>
      </c>
      <c r="V34" s="3">
        <v>1974</v>
      </c>
      <c r="W34" s="3">
        <v>1975</v>
      </c>
      <c r="X34" s="3">
        <v>1976</v>
      </c>
      <c r="Y34" s="3">
        <v>1977</v>
      </c>
      <c r="Z34" s="3">
        <v>1978</v>
      </c>
      <c r="AA34" s="3">
        <v>1979</v>
      </c>
      <c r="AB34" s="64">
        <v>1980</v>
      </c>
      <c r="AC34" s="3">
        <v>1981</v>
      </c>
      <c r="AD34" s="3">
        <v>1982</v>
      </c>
      <c r="AE34" s="3">
        <v>1983</v>
      </c>
      <c r="AF34" s="3">
        <v>1984</v>
      </c>
      <c r="AG34" s="3">
        <v>1985</v>
      </c>
      <c r="AH34" s="3">
        <v>1986</v>
      </c>
      <c r="AI34" s="3">
        <v>1987</v>
      </c>
      <c r="AJ34" s="3">
        <v>1988</v>
      </c>
      <c r="AK34" s="3">
        <v>1989</v>
      </c>
      <c r="AL34" s="3">
        <v>1990</v>
      </c>
      <c r="AM34" s="3">
        <v>1991</v>
      </c>
      <c r="AN34" s="3">
        <v>1992</v>
      </c>
      <c r="AO34" s="3">
        <v>1993</v>
      </c>
      <c r="AP34" s="3">
        <v>1994</v>
      </c>
      <c r="AQ34" s="3">
        <v>1995</v>
      </c>
      <c r="AR34" s="3">
        <v>1996</v>
      </c>
      <c r="AS34" s="3">
        <v>1997</v>
      </c>
      <c r="AT34" s="3">
        <v>1998</v>
      </c>
      <c r="AU34" s="3">
        <v>1999</v>
      </c>
      <c r="AV34" s="3">
        <v>2000</v>
      </c>
      <c r="AW34" s="3">
        <v>2001</v>
      </c>
      <c r="AX34" s="3">
        <v>2002</v>
      </c>
      <c r="AY34" s="3">
        <v>2003</v>
      </c>
      <c r="AZ34" s="3">
        <v>2004</v>
      </c>
      <c r="BA34" s="3">
        <v>2005</v>
      </c>
      <c r="BB34" s="3">
        <v>2006</v>
      </c>
      <c r="BC34" s="3">
        <v>2007</v>
      </c>
      <c r="BD34" s="3">
        <v>2008</v>
      </c>
      <c r="BE34" s="3">
        <v>2009</v>
      </c>
      <c r="BF34" s="3">
        <v>2010</v>
      </c>
      <c r="BG34" s="3">
        <v>2011</v>
      </c>
      <c r="BH34" s="3">
        <v>2012</v>
      </c>
      <c r="BI34" s="3">
        <v>2013</v>
      </c>
      <c r="BJ34" s="3">
        <v>2014</v>
      </c>
      <c r="BK34" s="65" t="s">
        <v>337</v>
      </c>
    </row>
    <row r="35" spans="2:63">
      <c r="B35" t="s">
        <v>338</v>
      </c>
      <c r="C35" s="4">
        <f>C10*$BK35*1000</f>
        <v>1858.9413210173893</v>
      </c>
      <c r="D35" s="4">
        <f t="shared" ref="D35:AA35" si="0">D10*$BK35*1000</f>
        <v>2075.0801893520229</v>
      </c>
      <c r="E35" s="4">
        <f t="shared" si="0"/>
        <v>2389.8225967335493</v>
      </c>
      <c r="F35" s="4">
        <f t="shared" si="0"/>
        <v>2802.4613166344207</v>
      </c>
      <c r="G35" s="4">
        <f t="shared" si="0"/>
        <v>3237.6288897364852</v>
      </c>
      <c r="H35" s="4">
        <f t="shared" si="0"/>
        <v>3368.971198001052</v>
      </c>
      <c r="I35" s="4">
        <f t="shared" si="0"/>
        <v>3499.3824938539997</v>
      </c>
      <c r="J35" s="4">
        <f t="shared" si="0"/>
        <v>3982.3258562053156</v>
      </c>
      <c r="K35" s="4">
        <f t="shared" si="0"/>
        <v>4630.3585509739196</v>
      </c>
      <c r="L35" s="4">
        <f t="shared" si="0"/>
        <v>5478.9155384582764</v>
      </c>
      <c r="M35" s="4">
        <f t="shared" si="0"/>
        <v>6254.2435601690531</v>
      </c>
      <c r="N35" s="4">
        <f t="shared" si="0"/>
        <v>7307.991458525843</v>
      </c>
      <c r="O35" s="4">
        <f t="shared" si="0"/>
        <v>8460.4639530985423</v>
      </c>
      <c r="P35" s="4">
        <f t="shared" si="0"/>
        <v>9594.9725978765546</v>
      </c>
      <c r="Q35" s="4">
        <f t="shared" si="0"/>
        <v>11005.250029553452</v>
      </c>
      <c r="R35" s="4">
        <f t="shared" si="0"/>
        <v>12575.605766233673</v>
      </c>
      <c r="S35" s="4">
        <f t="shared" si="0"/>
        <v>13952.598435769434</v>
      </c>
      <c r="T35" s="4">
        <f t="shared" si="0"/>
        <v>16010.644270881845</v>
      </c>
      <c r="U35" s="4">
        <f t="shared" si="0"/>
        <v>19023.496567018243</v>
      </c>
      <c r="V35" s="4">
        <f t="shared" si="0"/>
        <v>22830.508597464097</v>
      </c>
      <c r="W35" s="4">
        <f t="shared" si="0"/>
        <v>28318.147213304859</v>
      </c>
      <c r="X35" s="4">
        <f t="shared" si="0"/>
        <v>33659.200204395245</v>
      </c>
      <c r="Y35" s="4">
        <f t="shared" si="0"/>
        <v>41118.585320740072</v>
      </c>
      <c r="Z35" s="4">
        <f t="shared" si="0"/>
        <v>52162.082871430452</v>
      </c>
      <c r="AA35" s="4">
        <f t="shared" si="0"/>
        <v>65251.673782328966</v>
      </c>
      <c r="AB35" s="4">
        <v>76908.920826274436</v>
      </c>
      <c r="AC35" s="4">
        <v>97249.269973859511</v>
      </c>
      <c r="AD35" s="4">
        <v>103755.97354847916</v>
      </c>
      <c r="AE35" s="4">
        <v>129360.38642605756</v>
      </c>
      <c r="AF35" s="4">
        <v>142468.88038467534</v>
      </c>
      <c r="AG35" s="4">
        <v>197474.21634882002</v>
      </c>
      <c r="AH35" s="4">
        <v>203455.56510054015</v>
      </c>
      <c r="AI35" s="4">
        <v>221157.06934566898</v>
      </c>
      <c r="AJ35" s="4">
        <v>225440.29170408522</v>
      </c>
      <c r="AK35" s="4">
        <v>258408.29570472892</v>
      </c>
      <c r="AL35" s="4">
        <v>267656.77176885144</v>
      </c>
      <c r="AM35" s="4">
        <v>291806.78848746099</v>
      </c>
      <c r="AN35" s="4">
        <v>335311.70219322114</v>
      </c>
      <c r="AO35" s="4">
        <v>369028.30754611141</v>
      </c>
      <c r="AP35" s="4">
        <v>383593.96301041887</v>
      </c>
      <c r="AQ35" s="4">
        <v>433479.66945959401</v>
      </c>
      <c r="AR35" s="4">
        <v>448945.11929944763</v>
      </c>
      <c r="AS35" s="4">
        <v>460551.21397652931</v>
      </c>
      <c r="AT35" s="4">
        <v>492713.65874226368</v>
      </c>
      <c r="AU35" s="4">
        <v>524409.13673041761</v>
      </c>
      <c r="AV35" s="4">
        <v>583378.62887226825</v>
      </c>
      <c r="AW35" s="4">
        <v>594288.01357084897</v>
      </c>
      <c r="AX35" s="4">
        <v>582883.65574683575</v>
      </c>
      <c r="AY35" s="4">
        <v>530431.19155148277</v>
      </c>
      <c r="AZ35" s="4">
        <v>619618.67662905436</v>
      </c>
      <c r="BA35" s="4">
        <v>684121.80800554738</v>
      </c>
      <c r="BB35" s="4">
        <v>783244.28246366826</v>
      </c>
      <c r="BC35" s="4">
        <v>780395.06036632671</v>
      </c>
      <c r="BD35" s="4">
        <v>804169.24928856269</v>
      </c>
      <c r="BE35" s="4">
        <v>813067.22545887541</v>
      </c>
      <c r="BF35" s="4">
        <v>855016</v>
      </c>
      <c r="BG35" s="4">
        <v>1112701</v>
      </c>
      <c r="BH35" s="4">
        <v>857638</v>
      </c>
      <c r="BI35" s="4">
        <v>886712</v>
      </c>
      <c r="BJ35" s="4">
        <v>829552</v>
      </c>
      <c r="BK35" s="66">
        <f>(AB35/1000)/AB10</f>
        <v>7.9392177286227977E-4</v>
      </c>
    </row>
    <row r="36" spans="2:63">
      <c r="B36" t="s">
        <v>339</v>
      </c>
      <c r="C36" s="4">
        <f>C13*$BK36*1000</f>
        <v>1843.7755075962932</v>
      </c>
      <c r="D36" s="4">
        <f t="shared" ref="D36:AA36" si="1">D13*$BK36*1000</f>
        <v>2051.6320296135541</v>
      </c>
      <c r="E36" s="4">
        <f t="shared" si="1"/>
        <v>2358.7654938836245</v>
      </c>
      <c r="F36" s="4">
        <f t="shared" si="1"/>
        <v>2764.3733097151885</v>
      </c>
      <c r="G36" s="4">
        <f t="shared" si="1"/>
        <v>3199.3606388410217</v>
      </c>
      <c r="H36" s="4">
        <f t="shared" si="1"/>
        <v>3302.7358473892173</v>
      </c>
      <c r="I36" s="4">
        <f t="shared" si="1"/>
        <v>3397.1594378998489</v>
      </c>
      <c r="J36" s="4">
        <f t="shared" si="1"/>
        <v>3861.6214743270966</v>
      </c>
      <c r="K36" s="4">
        <f t="shared" si="1"/>
        <v>4490.7545333747257</v>
      </c>
      <c r="L36" s="4">
        <f t="shared" si="1"/>
        <v>5327.0052226464577</v>
      </c>
      <c r="M36" s="4">
        <f t="shared" si="1"/>
        <v>6058.2582277114998</v>
      </c>
      <c r="N36" s="4">
        <f t="shared" si="1"/>
        <v>7055.1588453466011</v>
      </c>
      <c r="O36" s="4">
        <f t="shared" si="1"/>
        <v>8193.9776439766538</v>
      </c>
      <c r="P36" s="4">
        <f t="shared" si="1"/>
        <v>9347.6280303789899</v>
      </c>
      <c r="Q36" s="4">
        <f t="shared" si="1"/>
        <v>10661.357552461892</v>
      </c>
      <c r="R36" s="4">
        <f t="shared" si="1"/>
        <v>12221.824941278443</v>
      </c>
      <c r="S36" s="4">
        <f t="shared" si="1"/>
        <v>13605.456945893056</v>
      </c>
      <c r="T36" s="4">
        <f t="shared" si="1"/>
        <v>15561.883539932567</v>
      </c>
      <c r="U36" s="4">
        <f t="shared" si="1"/>
        <v>18391.740048037551</v>
      </c>
      <c r="V36" s="4">
        <f t="shared" si="1"/>
        <v>22299.155381909339</v>
      </c>
      <c r="W36" s="4">
        <f t="shared" si="1"/>
        <v>27876.038591721706</v>
      </c>
      <c r="X36" s="4">
        <f t="shared" si="1"/>
        <v>33197.560102757765</v>
      </c>
      <c r="Y36" s="4">
        <f t="shared" si="1"/>
        <v>40495.613129931873</v>
      </c>
      <c r="Z36" s="4">
        <f t="shared" si="1"/>
        <v>52033.842313679175</v>
      </c>
      <c r="AA36" s="4">
        <f t="shared" si="1"/>
        <v>65084.456282207757</v>
      </c>
      <c r="AB36" s="4">
        <v>76818.963233452625</v>
      </c>
      <c r="AC36" s="4">
        <v>97183.751009169573</v>
      </c>
      <c r="AD36" s="4">
        <v>104314.06092324553</v>
      </c>
      <c r="AE36" s="4">
        <v>130270.41008455849</v>
      </c>
      <c r="AF36" s="4">
        <v>143568.23510136508</v>
      </c>
      <c r="AG36" s="4">
        <v>199233.58708917705</v>
      </c>
      <c r="AH36" s="4">
        <v>203455.56510054032</v>
      </c>
      <c r="AI36" s="4">
        <v>221141.71828616821</v>
      </c>
      <c r="AJ36" s="4">
        <v>225389.26120887397</v>
      </c>
      <c r="AK36" s="4">
        <v>258345.77476250785</v>
      </c>
      <c r="AL36" s="4">
        <v>267581.08836471912</v>
      </c>
      <c r="AM36" s="4">
        <v>291721.66940212838</v>
      </c>
      <c r="AN36" s="4">
        <v>335244.81625841907</v>
      </c>
      <c r="AO36" s="4">
        <v>368915.76917055889</v>
      </c>
      <c r="AP36" s="4">
        <v>383555.53178319725</v>
      </c>
      <c r="AQ36" s="4">
        <v>398406.66945959389</v>
      </c>
      <c r="AR36" s="4">
        <v>412632.10172657832</v>
      </c>
      <c r="AS36" s="4">
        <v>422460.51598310348</v>
      </c>
      <c r="AT36" s="4">
        <v>450675.49972299824</v>
      </c>
      <c r="AU36" s="4">
        <v>477676.18177574128</v>
      </c>
      <c r="AV36" s="4">
        <v>532412.6288722686</v>
      </c>
      <c r="AW36" s="4">
        <v>543394.03819798015</v>
      </c>
      <c r="AX36" s="4">
        <v>531728.25352556421</v>
      </c>
      <c r="AY36" s="4">
        <v>481166.36490811629</v>
      </c>
      <c r="AZ36" s="4">
        <v>559468.04715092189</v>
      </c>
      <c r="BA36" s="4">
        <v>614165.98285639123</v>
      </c>
      <c r="BB36" s="4">
        <v>698766.80877114844</v>
      </c>
      <c r="BC36" s="4">
        <v>700091.45195304055</v>
      </c>
      <c r="BD36" s="4">
        <v>735671.24928856629</v>
      </c>
      <c r="BE36" s="4">
        <v>755351.7903645311</v>
      </c>
      <c r="BF36" s="4">
        <v>783034</v>
      </c>
      <c r="BG36" s="4">
        <v>1022584</v>
      </c>
      <c r="BH36" s="4">
        <v>787134</v>
      </c>
      <c r="BI36" s="4">
        <v>809346</v>
      </c>
      <c r="BJ36" s="4">
        <v>755572</v>
      </c>
      <c r="BK36" s="66">
        <f>(AB36/1000)/AB13</f>
        <v>8.2832436990879822E-4</v>
      </c>
    </row>
    <row r="37" spans="2:63">
      <c r="B37" t="s">
        <v>340</v>
      </c>
      <c r="C37" s="4">
        <f>C18*$BK37</f>
        <v>4.2118982943057173</v>
      </c>
      <c r="D37" s="4">
        <f>D18*$BK37</f>
        <v>4.2796568095358598</v>
      </c>
      <c r="E37" s="4">
        <f>E18*$BK37</f>
        <v>4.3506764297770779</v>
      </c>
      <c r="F37" s="4">
        <f>F18*$BK37</f>
        <v>4.4369145400699859</v>
      </c>
      <c r="G37" s="4">
        <f>G18*$BK37</f>
        <v>4.3919837599173785</v>
      </c>
      <c r="H37" s="4">
        <f>H18*$BK37</f>
        <v>4.3365449747290805</v>
      </c>
      <c r="I37" s="4">
        <f>I18*$BK37</f>
        <v>4.3510387747783081</v>
      </c>
      <c r="J37" s="4">
        <f>J18*$BK37</f>
        <v>4.3945201749259928</v>
      </c>
      <c r="K37" s="4">
        <f>K18*$BK37</f>
        <v>4.42387012002568</v>
      </c>
      <c r="L37" s="4">
        <f>L18*$BK37</f>
        <v>4.4539447551278286</v>
      </c>
      <c r="M37" s="4">
        <f>M18*$BK37</f>
        <v>4.4832947002275159</v>
      </c>
      <c r="N37" s="4">
        <f>N18*$BK37</f>
        <v>4.5126446453272031</v>
      </c>
      <c r="O37" s="4">
        <f>O18*$BK37</f>
        <v>4.5575754254798104</v>
      </c>
      <c r="P37" s="4">
        <f>P18*$BK37</f>
        <v>4.6050426206410329</v>
      </c>
      <c r="Q37" s="4">
        <f>Q18*$BK37</f>
        <v>4.6543215408084091</v>
      </c>
      <c r="R37" s="4">
        <f>R18*$BK37</f>
        <v>4.69599121594994</v>
      </c>
      <c r="S37" s="4">
        <f>S18*$BK37</f>
        <v>4.7322257160730103</v>
      </c>
      <c r="T37" s="4">
        <f>T18*$BK37</f>
        <v>4.7641120761813127</v>
      </c>
      <c r="U37" s="4">
        <f>U18*$BK37</f>
        <v>4.8945562766243667</v>
      </c>
      <c r="V37" s="4">
        <f>V18*$BK37</f>
        <v>4.9347765717609748</v>
      </c>
      <c r="W37" s="4">
        <f>W18*$BK37</f>
        <v>4.8633946065185256</v>
      </c>
      <c r="X37" s="4">
        <f>X18*$BK37</f>
        <v>4.8286094864003779</v>
      </c>
      <c r="Y37" s="4">
        <f>Y18*$BK37</f>
        <v>4.8072311313277662</v>
      </c>
      <c r="Z37" s="4">
        <f>Z18*$BK37</f>
        <v>4.6974405959548626</v>
      </c>
      <c r="AA37" s="4">
        <f>AA18*$BK37</f>
        <v>4.6162753156791849</v>
      </c>
      <c r="AB37" s="4">
        <v>4.5325736203948921</v>
      </c>
      <c r="AC37" s="4">
        <v>5.3555762783297478</v>
      </c>
      <c r="AD37" s="4">
        <v>5.039027776249756</v>
      </c>
      <c r="AE37" s="4">
        <v>5.3433295289676623</v>
      </c>
      <c r="AF37" s="4">
        <v>5.323669691009111</v>
      </c>
      <c r="AG37" s="4">
        <v>6.2952141697520139</v>
      </c>
      <c r="AH37" s="4">
        <v>6.6261110199517415</v>
      </c>
      <c r="AI37" s="4">
        <v>6.4227019739878441</v>
      </c>
      <c r="AJ37" s="4">
        <v>7.0102586260374782</v>
      </c>
      <c r="AK37" s="4">
        <v>6.9970935152726863</v>
      </c>
      <c r="AL37" s="4">
        <v>6.8821327709881999</v>
      </c>
      <c r="AM37" s="4">
        <v>6.968053506207105</v>
      </c>
      <c r="AN37" s="4">
        <v>6.945545807936389</v>
      </c>
      <c r="AO37" s="4">
        <v>7.2147025135085077</v>
      </c>
      <c r="AP37" s="4">
        <v>7.3778301040204264</v>
      </c>
      <c r="AQ37" s="4">
        <v>7.6391083962040325</v>
      </c>
      <c r="AR37" s="4">
        <v>7.643016500132374</v>
      </c>
      <c r="AS37" s="4">
        <v>7.554494027086414</v>
      </c>
      <c r="AT37" s="4">
        <v>7.216990964333962</v>
      </c>
      <c r="AU37" s="4">
        <v>6.9545608326857957</v>
      </c>
      <c r="AV37" s="4">
        <v>7.3423532002088523</v>
      </c>
      <c r="AW37" s="4">
        <v>7.6562251141944966</v>
      </c>
      <c r="AX37" s="4">
        <v>8.3906216429454172</v>
      </c>
      <c r="AY37" s="4">
        <v>8.7169304166340886</v>
      </c>
      <c r="AZ37" s="4">
        <v>8.7550961315630378</v>
      </c>
      <c r="BA37" s="4">
        <v>9.3999494171056526</v>
      </c>
      <c r="BB37" s="4">
        <v>10.333835917977407</v>
      </c>
      <c r="BC37" s="4">
        <v>9.7597344590493442</v>
      </c>
      <c r="BD37" s="4">
        <v>10.826450971765452</v>
      </c>
      <c r="BE37" s="4">
        <v>10.677626160194036</v>
      </c>
      <c r="BF37" s="4">
        <v>10.900277501974518</v>
      </c>
      <c r="BG37" s="4">
        <v>12.90033747547926</v>
      </c>
      <c r="BH37" s="4">
        <v>12.600206132719663</v>
      </c>
      <c r="BI37" s="4">
        <v>12.299792676827959</v>
      </c>
      <c r="BJ37" s="4">
        <v>12.300068474469727</v>
      </c>
      <c r="BK37" s="66">
        <f>AB37/AB18</f>
        <v>3.6234500123070524E-4</v>
      </c>
    </row>
    <row r="38" spans="2:63">
      <c r="B38" t="s">
        <v>51</v>
      </c>
      <c r="C38" s="4">
        <f>C19*$BK38</f>
        <v>4.3874753991324544</v>
      </c>
      <c r="D38" s="4">
        <f>D19*$BK38</f>
        <v>4.476059568419851</v>
      </c>
      <c r="E38" s="4">
        <f>E19*$BK38</f>
        <v>4.568764145741893</v>
      </c>
      <c r="F38" s="4">
        <f>F19*$BK38</f>
        <v>4.6634493277510423</v>
      </c>
      <c r="G38" s="4">
        <f>G19*$BK38</f>
        <v>4.6168808730054511</v>
      </c>
      <c r="H38" s="4">
        <f>H19*$BK38</f>
        <v>4.5662184629163605</v>
      </c>
      <c r="I38" s="4">
        <f>I19*$BK38</f>
        <v>4.5864609306201194</v>
      </c>
      <c r="J38" s="4">
        <f>J19*$BK38</f>
        <v>4.637416691283482</v>
      </c>
      <c r="K38" s="4">
        <f>K19*$BK38</f>
        <v>4.6378627804232133</v>
      </c>
      <c r="L38" s="4">
        <f>L19*$BK38</f>
        <v>4.6384601560495575</v>
      </c>
      <c r="M38" s="4">
        <f>M19*$BK38</f>
        <v>4.6787582134094716</v>
      </c>
      <c r="N38" s="4">
        <f>N19*$BK38</f>
        <v>4.7410857820402805</v>
      </c>
      <c r="O38" s="4">
        <f>O19*$BK38</f>
        <v>4.7746105331073023</v>
      </c>
      <c r="P38" s="4">
        <f>P19*$BK38</f>
        <v>4.794681145320288</v>
      </c>
      <c r="Q38" s="4">
        <f>Q19*$BK38</f>
        <v>4.8380799921232667</v>
      </c>
      <c r="R38" s="4">
        <f>R19*$BK38</f>
        <v>4.9316000471033403</v>
      </c>
      <c r="S38" s="4">
        <f>S19*$BK38</f>
        <v>4.9772863983372746</v>
      </c>
      <c r="T38" s="4">
        <f>T19*$BK38</f>
        <v>5.0133825515852752</v>
      </c>
      <c r="U38" s="4">
        <f>U19*$BK38</f>
        <v>5.1245668303907417</v>
      </c>
      <c r="V38" s="4">
        <f>V19*$BK38</f>
        <v>5.1738863578869836</v>
      </c>
      <c r="W38" s="4">
        <f>W19*$BK38</f>
        <v>5.0830582611076602</v>
      </c>
      <c r="X38" s="4">
        <f>X19*$BK38</f>
        <v>5.0465577188344302</v>
      </c>
      <c r="Y38" s="4">
        <f>Y19*$BK38</f>
        <v>5.0371431862940659</v>
      </c>
      <c r="Z38" s="4">
        <f>Z19*$BK38</f>
        <v>4.9013404939298919</v>
      </c>
      <c r="AA38" s="4">
        <f>AA19*$BK38</f>
        <v>4.8098040502237422</v>
      </c>
      <c r="AB38" s="4">
        <v>4.7262671289822888</v>
      </c>
      <c r="AC38" s="4">
        <v>5.5649404689999171</v>
      </c>
      <c r="AD38" s="4">
        <v>5.2430884970695297</v>
      </c>
      <c r="AE38" s="4">
        <v>5.5602986461111614</v>
      </c>
      <c r="AF38" s="4">
        <v>5.5026714295496655</v>
      </c>
      <c r="AG38" s="4">
        <v>6.5000339878651969</v>
      </c>
      <c r="AH38" s="4">
        <v>6.821515031867615</v>
      </c>
      <c r="AI38" s="4">
        <v>6.5861474546468211</v>
      </c>
      <c r="AJ38" s="4">
        <v>7.2045524442239106</v>
      </c>
      <c r="AK38" s="4">
        <v>7.1847861403943218</v>
      </c>
      <c r="AL38" s="4">
        <v>7.052566079461938</v>
      </c>
      <c r="AM38" s="4">
        <v>7.1259342772727745</v>
      </c>
      <c r="AN38" s="4">
        <v>7.1233151464675037</v>
      </c>
      <c r="AO38" s="4">
        <v>7.4061568139873071</v>
      </c>
      <c r="AP38" s="4">
        <v>7.5947519048530427</v>
      </c>
      <c r="AQ38" s="4">
        <v>7.8767759330625449</v>
      </c>
      <c r="AR38" s="4">
        <v>7.894552256582676</v>
      </c>
      <c r="AS38" s="4">
        <v>7.8276175904469456</v>
      </c>
      <c r="AT38" s="4">
        <v>7.4916665137486484</v>
      </c>
      <c r="AU38" s="4">
        <v>7.2475180734583677</v>
      </c>
      <c r="AV38" s="4">
        <v>7.6965361664982312</v>
      </c>
      <c r="AW38" s="4">
        <v>8.0240798746182911</v>
      </c>
      <c r="AX38" s="4">
        <v>8.773563533054725</v>
      </c>
      <c r="AY38" s="4">
        <v>9.1039470407397491</v>
      </c>
      <c r="AZ38" s="4">
        <v>9.1275205536710544</v>
      </c>
      <c r="BA38" s="4">
        <v>9.7900716902940257</v>
      </c>
      <c r="BB38" s="4">
        <v>10.775781092267021</v>
      </c>
      <c r="BC38" s="4">
        <v>10.166585890403432</v>
      </c>
      <c r="BD38" s="4">
        <v>11.250821052053292</v>
      </c>
      <c r="BE38" s="4">
        <v>11.117553578720436</v>
      </c>
      <c r="BF38" s="4">
        <v>11.289261449722122</v>
      </c>
      <c r="BG38" s="4">
        <v>13.379735336592661</v>
      </c>
      <c r="BH38" s="4">
        <v>13.026071709191964</v>
      </c>
      <c r="BI38" s="4">
        <v>12.751619600260101</v>
      </c>
      <c r="BJ38" s="4">
        <v>12.753073281574498</v>
      </c>
      <c r="BK38" s="66">
        <f>AB38/AB19</f>
        <v>3.6293090934457476E-4</v>
      </c>
    </row>
    <row r="39" spans="2:63">
      <c r="B39" t="s">
        <v>341</v>
      </c>
      <c r="C39" s="4">
        <f>C36/C15</f>
        <v>95923.731732904329</v>
      </c>
      <c r="D39" s="4">
        <f t="shared" ref="D39:AA39" si="2">D36/D15</f>
        <v>100483.77902163881</v>
      </c>
      <c r="E39" s="4">
        <f t="shared" si="2"/>
        <v>101877.59221023532</v>
      </c>
      <c r="F39" s="4">
        <f t="shared" si="2"/>
        <v>109145.15688466528</v>
      </c>
      <c r="G39" s="4">
        <f t="shared" si="2"/>
        <v>119707.16932013594</v>
      </c>
      <c r="H39" s="4">
        <f t="shared" si="2"/>
        <v>121354.99414352227</v>
      </c>
      <c r="I39" s="4">
        <f t="shared" si="2"/>
        <v>122622.81231042348</v>
      </c>
      <c r="J39" s="4">
        <f t="shared" si="2"/>
        <v>131855.81091075687</v>
      </c>
      <c r="K39" s="4">
        <f t="shared" si="2"/>
        <v>142242.32855577976</v>
      </c>
      <c r="L39" s="4">
        <f t="shared" si="2"/>
        <v>159588.31059784902</v>
      </c>
      <c r="M39" s="4">
        <f t="shared" si="2"/>
        <v>166391.45883400412</v>
      </c>
      <c r="N39" s="4">
        <f t="shared" si="2"/>
        <v>179148.38076736985</v>
      </c>
      <c r="O39" s="4">
        <f t="shared" si="2"/>
        <v>191594.39797787709</v>
      </c>
      <c r="P39" s="4">
        <f t="shared" si="2"/>
        <v>205750.9278366275</v>
      </c>
      <c r="Q39" s="4">
        <f t="shared" si="2"/>
        <v>223363.50330992695</v>
      </c>
      <c r="R39" s="4">
        <f t="shared" si="2"/>
        <v>241954.31064534318</v>
      </c>
      <c r="S39" s="4">
        <f t="shared" si="2"/>
        <v>249620.9571482091</v>
      </c>
      <c r="T39" s="4">
        <f t="shared" si="2"/>
        <v>262882.00400023675</v>
      </c>
      <c r="U39" s="4">
        <f t="shared" si="2"/>
        <v>278128.00964102533</v>
      </c>
      <c r="V39" s="4">
        <f t="shared" si="2"/>
        <v>288618.31773605925</v>
      </c>
      <c r="W39" s="4">
        <f t="shared" si="2"/>
        <v>307935.77882371837</v>
      </c>
      <c r="X39" s="4">
        <f t="shared" si="2"/>
        <v>313901.29051526391</v>
      </c>
      <c r="Y39" s="4">
        <f t="shared" si="2"/>
        <v>311401.15526787145</v>
      </c>
      <c r="Z39" s="4">
        <f t="shared" si="2"/>
        <v>331718.1532579505</v>
      </c>
      <c r="AA39" s="4">
        <f t="shared" si="2"/>
        <v>354594.2246164931</v>
      </c>
      <c r="AB39" s="4">
        <v>367483.81258179713</v>
      </c>
      <c r="AC39" s="4">
        <v>416417.21867364214</v>
      </c>
      <c r="AD39" s="4">
        <v>392932.37728819635</v>
      </c>
      <c r="AE39" s="4">
        <v>441853.74465509405</v>
      </c>
      <c r="AF39" s="4">
        <v>440893.83686083119</v>
      </c>
      <c r="AG39" s="4">
        <v>568203.96080404951</v>
      </c>
      <c r="AH39" s="4">
        <v>532791.05071358918</v>
      </c>
      <c r="AI39" s="4">
        <v>547121.04288473318</v>
      </c>
      <c r="AJ39" s="4">
        <v>525995.58076652361</v>
      </c>
      <c r="AK39" s="4">
        <v>564075.41844311124</v>
      </c>
      <c r="AL39" s="4">
        <v>543080.94329810003</v>
      </c>
      <c r="AM39" s="4">
        <v>553857.52538293111</v>
      </c>
      <c r="AN39" s="4">
        <v>598998.52206563635</v>
      </c>
      <c r="AO39" s="4">
        <v>624194.2488011762</v>
      </c>
      <c r="AP39" s="4">
        <v>626694.15747997956</v>
      </c>
      <c r="AQ39" s="4">
        <v>620667.38646090508</v>
      </c>
      <c r="AR39" s="4">
        <v>621869.64180932869</v>
      </c>
      <c r="AS39" s="4">
        <v>623507.05931000097</v>
      </c>
      <c r="AT39" s="4">
        <v>651278.55317293236</v>
      </c>
      <c r="AU39" s="4">
        <v>674745.17459402536</v>
      </c>
      <c r="AV39" s="4">
        <v>727421.71810163104</v>
      </c>
      <c r="AW39" s="4">
        <v>710436.40987863846</v>
      </c>
      <c r="AX39" s="4">
        <v>666286.00438363501</v>
      </c>
      <c r="AY39" s="4">
        <v>579689.61276361113</v>
      </c>
      <c r="AZ39" s="4">
        <v>649523.61976778635</v>
      </c>
      <c r="BA39" s="4">
        <v>685085.95665192441</v>
      </c>
      <c r="BB39" s="4">
        <v>752731.21389595629</v>
      </c>
      <c r="BC39" s="4">
        <v>727238.11570543179</v>
      </c>
      <c r="BD39" s="4">
        <v>732770.71871628379</v>
      </c>
      <c r="BE39" s="4">
        <v>743148.23143985029</v>
      </c>
      <c r="BF39" s="4">
        <v>783034</v>
      </c>
      <c r="BG39" s="4">
        <v>1023039.3036806167</v>
      </c>
      <c r="BH39" s="4">
        <v>789415.45819858043</v>
      </c>
      <c r="BI39" s="4">
        <v>812429.98061375879</v>
      </c>
      <c r="BJ39" s="4">
        <v>763460.98145457439</v>
      </c>
      <c r="BK39" s="66"/>
    </row>
    <row r="40" spans="2:63">
      <c r="B40" t="s">
        <v>342</v>
      </c>
      <c r="C40" s="4">
        <f>C35/C12</f>
        <v>101408.90918633323</v>
      </c>
      <c r="D40" s="4">
        <f t="shared" ref="D40:Z40" si="3">D35/D12</f>
        <v>105873.6547004795</v>
      </c>
      <c r="E40" s="4">
        <f t="shared" si="3"/>
        <v>108569.44411967378</v>
      </c>
      <c r="F40" s="4">
        <f t="shared" si="3"/>
        <v>114876.4532634335</v>
      </c>
      <c r="G40" s="4">
        <f t="shared" si="3"/>
        <v>125998.14295720478</v>
      </c>
      <c r="H40" s="4">
        <f t="shared" si="3"/>
        <v>127745.05248706334</v>
      </c>
      <c r="I40" s="4">
        <f t="shared" si="3"/>
        <v>131431.33774639011</v>
      </c>
      <c r="J40" s="4">
        <f t="shared" si="3"/>
        <v>142067.38093859036</v>
      </c>
      <c r="K40" s="4">
        <f t="shared" si="3"/>
        <v>153257.52783944432</v>
      </c>
      <c r="L40" s="4">
        <f t="shared" si="3"/>
        <v>168849.5242102324</v>
      </c>
      <c r="M40" s="4">
        <f t="shared" si="3"/>
        <v>176550.376825496</v>
      </c>
      <c r="N40" s="4">
        <f t="shared" si="3"/>
        <v>190715.13673142839</v>
      </c>
      <c r="O40" s="4">
        <f t="shared" si="3"/>
        <v>203439.49815676652</v>
      </c>
      <c r="P40" s="4">
        <f t="shared" si="3"/>
        <v>217843.78397721142</v>
      </c>
      <c r="Q40" s="4">
        <f t="shared" si="3"/>
        <v>237657.95865129831</v>
      </c>
      <c r="R40" s="4">
        <f t="shared" si="3"/>
        <v>256330.27333310546</v>
      </c>
      <c r="S40" s="4">
        <f t="shared" si="3"/>
        <v>263712.90206813306</v>
      </c>
      <c r="T40" s="4">
        <f t="shared" si="3"/>
        <v>278846.51582209696</v>
      </c>
      <c r="U40" s="4">
        <f t="shared" si="3"/>
        <v>296235.39477522514</v>
      </c>
      <c r="V40" s="4">
        <f t="shared" si="3"/>
        <v>306611.14327383816</v>
      </c>
      <c r="W40" s="4">
        <f t="shared" si="3"/>
        <v>325672.40006800508</v>
      </c>
      <c r="X40" s="4">
        <f t="shared" si="3"/>
        <v>332296.01265216817</v>
      </c>
      <c r="Y40" s="4">
        <f t="shared" si="3"/>
        <v>329010.06095931225</v>
      </c>
      <c r="Z40" s="4">
        <f t="shared" si="3"/>
        <v>345984.80283004249</v>
      </c>
      <c r="AA40" s="4">
        <f>AA35/AA12</f>
        <v>370140.75524603424</v>
      </c>
      <c r="AB40" s="4">
        <v>384633.43288768537</v>
      </c>
      <c r="AC40" s="4">
        <v>432041.59371874749</v>
      </c>
      <c r="AD40" s="4">
        <v>404601.76583722758</v>
      </c>
      <c r="AE40" s="4">
        <v>451356.28101702622</v>
      </c>
      <c r="AF40" s="4">
        <v>445334.71336962079</v>
      </c>
      <c r="AG40" s="4">
        <v>573173.13506619446</v>
      </c>
      <c r="AH40" s="4">
        <v>531694.851141733</v>
      </c>
      <c r="AI40" s="4">
        <v>546030.54105977702</v>
      </c>
      <c r="AJ40" s="4">
        <v>526817.36667694827</v>
      </c>
      <c r="AK40" s="4">
        <v>563872.28916689195</v>
      </c>
      <c r="AL40" s="4">
        <v>544264.61816084932</v>
      </c>
      <c r="AM40" s="4">
        <v>553996.87549896725</v>
      </c>
      <c r="AN40" s="4">
        <v>595661.82296881941</v>
      </c>
      <c r="AO40" s="4">
        <v>628290.78329063533</v>
      </c>
      <c r="AP40" s="4">
        <v>628031.21690487966</v>
      </c>
      <c r="AQ40" s="4">
        <v>677077.63724965008</v>
      </c>
      <c r="AR40" s="4">
        <v>677377.78628253366</v>
      </c>
      <c r="AS40" s="4">
        <v>679143.27944153629</v>
      </c>
      <c r="AT40" s="4">
        <v>709558.43400741974</v>
      </c>
      <c r="AU40" s="4">
        <v>734977.13543980743</v>
      </c>
      <c r="AV40" s="4">
        <v>790547.5773141135</v>
      </c>
      <c r="AW40" s="4">
        <v>772886.09849918494</v>
      </c>
      <c r="AX40" s="4">
        <v>726741.82152584707</v>
      </c>
      <c r="AY40" s="4">
        <v>635036.38047604891</v>
      </c>
      <c r="AZ40" s="4">
        <v>713115.07050084765</v>
      </c>
      <c r="BA40" s="4">
        <v>754990.60070461908</v>
      </c>
      <c r="BB40" s="4">
        <v>830157.60014731821</v>
      </c>
      <c r="BC40" s="4">
        <v>800387.60512939794</v>
      </c>
      <c r="BD40" s="4">
        <v>805421.26562292047</v>
      </c>
      <c r="BE40" s="4">
        <v>813715.47720665485</v>
      </c>
      <c r="BF40" s="4">
        <v>855016</v>
      </c>
      <c r="BG40" s="4">
        <v>1112378.9896402431</v>
      </c>
      <c r="BH40" s="4">
        <v>856972.97720830364</v>
      </c>
      <c r="BI40" s="4">
        <v>881009.53417749435</v>
      </c>
      <c r="BJ40" s="4">
        <v>827498.45233209978</v>
      </c>
      <c r="BK40" s="66"/>
    </row>
    <row r="41" spans="2:63">
      <c r="B41" t="s">
        <v>343</v>
      </c>
      <c r="C41" s="4">
        <f>C36*$AB$47</f>
        <v>1715.3622148450854</v>
      </c>
      <c r="D41" s="4">
        <f t="shared" ref="D41:AA41" si="4">D36*$AB$47</f>
        <v>1908.7421694591662</v>
      </c>
      <c r="E41" s="4">
        <f t="shared" si="4"/>
        <v>2194.4847326686067</v>
      </c>
      <c r="F41" s="4">
        <f t="shared" si="4"/>
        <v>2571.8432117550155</v>
      </c>
      <c r="G41" s="4">
        <f t="shared" si="4"/>
        <v>2976.5350114045282</v>
      </c>
      <c r="H41" s="4">
        <f t="shared" si="4"/>
        <v>3072.710454653844</v>
      </c>
      <c r="I41" s="4">
        <f t="shared" si="4"/>
        <v>3160.5577325272229</v>
      </c>
      <c r="J41" s="4">
        <f t="shared" si="4"/>
        <v>3592.6714167771984</v>
      </c>
      <c r="K41" s="4">
        <f t="shared" si="4"/>
        <v>4177.9872934411269</v>
      </c>
      <c r="L41" s="4">
        <f t="shared" si="4"/>
        <v>4955.9956944665819</v>
      </c>
      <c r="M41" s="4">
        <f t="shared" si="4"/>
        <v>5636.3191770231933</v>
      </c>
      <c r="N41" s="4">
        <f t="shared" si="4"/>
        <v>6563.7887330519243</v>
      </c>
      <c r="O41" s="4">
        <f t="shared" si="4"/>
        <v>7623.2923053018894</v>
      </c>
      <c r="P41" s="4">
        <f t="shared" si="4"/>
        <v>8696.5944908569545</v>
      </c>
      <c r="Q41" s="4">
        <f t="shared" si="4"/>
        <v>9918.8267926871213</v>
      </c>
      <c r="R41" s="4">
        <f t="shared" si="4"/>
        <v>11370.612427785156</v>
      </c>
      <c r="S41" s="4">
        <f t="shared" si="4"/>
        <v>12657.878719254924</v>
      </c>
      <c r="T41" s="4">
        <f t="shared" si="4"/>
        <v>14478.046218881052</v>
      </c>
      <c r="U41" s="4">
        <f t="shared" si="4"/>
        <v>17110.811925680759</v>
      </c>
      <c r="V41" s="4">
        <f t="shared" si="4"/>
        <v>20746.087800544778</v>
      </c>
      <c r="W41" s="4">
        <f t="shared" si="4"/>
        <v>25934.558248982219</v>
      </c>
      <c r="X41" s="4">
        <f t="shared" si="4"/>
        <v>30885.452155484469</v>
      </c>
      <c r="Y41" s="4">
        <f t="shared" si="4"/>
        <v>37675.218237728863</v>
      </c>
      <c r="Z41" s="4">
        <f t="shared" si="4"/>
        <v>48409.845249791666</v>
      </c>
      <c r="AA41" s="4">
        <f t="shared" si="4"/>
        <v>60551.524098388822</v>
      </c>
      <c r="AB41" s="4">
        <v>71468.758735182695</v>
      </c>
      <c r="AC41" s="4">
        <v>89854.27540550266</v>
      </c>
      <c r="AD41" s="4">
        <v>95960.691264980051</v>
      </c>
      <c r="AE41" s="4">
        <v>118596.66258395062</v>
      </c>
      <c r="AF41" s="4">
        <v>130385.58341879427</v>
      </c>
      <c r="AG41" s="4">
        <v>179841.99330222522</v>
      </c>
      <c r="AH41" s="4">
        <v>177777.44177390696</v>
      </c>
      <c r="AI41" s="4">
        <v>193193.16830738867</v>
      </c>
      <c r="AJ41" s="4">
        <v>168031.83813292984</v>
      </c>
      <c r="AK41" s="4">
        <v>225925.4256894963</v>
      </c>
      <c r="AL41" s="4">
        <v>233922.74608916088</v>
      </c>
      <c r="AM41" s="4">
        <v>255388.39925706448</v>
      </c>
      <c r="AN41" s="4">
        <v>295520.93682429992</v>
      </c>
      <c r="AO41" s="4">
        <v>324019.42619314464</v>
      </c>
      <c r="AP41" s="4">
        <v>335203.07592111517</v>
      </c>
      <c r="AQ41" s="4">
        <v>348468.80671924102</v>
      </c>
      <c r="AR41" s="4">
        <v>369064.83623053849</v>
      </c>
      <c r="AS41" s="4">
        <v>369914.20965116983</v>
      </c>
      <c r="AT41" s="4">
        <v>376546.81140683993</v>
      </c>
      <c r="AU41" s="4">
        <v>368079.83616861911</v>
      </c>
      <c r="AV41" s="4">
        <v>400524.98527743283</v>
      </c>
      <c r="AW41" s="4">
        <v>403099.04394275683</v>
      </c>
      <c r="AX41" s="4">
        <v>393312.55704071326</v>
      </c>
      <c r="AY41" s="4">
        <v>354024.59842760133</v>
      </c>
      <c r="AZ41" s="4">
        <v>408697.93698353099</v>
      </c>
      <c r="BA41" s="4">
        <v>457724.5700554208</v>
      </c>
      <c r="BB41" s="4">
        <v>529171.34680596669</v>
      </c>
      <c r="BC41" s="4">
        <v>526830.8076522859</v>
      </c>
      <c r="BD41" s="4">
        <v>553091.59799144021</v>
      </c>
      <c r="BE41" s="4">
        <v>562179.26473084209</v>
      </c>
      <c r="BF41" s="4">
        <v>579111</v>
      </c>
      <c r="BG41" s="4">
        <v>819040</v>
      </c>
      <c r="BH41" s="4">
        <v>578469</v>
      </c>
      <c r="BI41" s="4">
        <v>601325</v>
      </c>
      <c r="BJ41" s="4">
        <v>552608</v>
      </c>
    </row>
    <row r="42" spans="2:63">
      <c r="B42" t="s">
        <v>344</v>
      </c>
      <c r="C42" s="4">
        <f>C37</f>
        <v>4.2118982943057173</v>
      </c>
      <c r="D42" s="4">
        <f t="shared" ref="D42:BJ42" si="5">D37</f>
        <v>4.2796568095358598</v>
      </c>
      <c r="E42" s="4">
        <f t="shared" si="5"/>
        <v>4.3506764297770779</v>
      </c>
      <c r="F42" s="4">
        <f t="shared" si="5"/>
        <v>4.4369145400699859</v>
      </c>
      <c r="G42" s="4">
        <f t="shared" si="5"/>
        <v>4.3919837599173785</v>
      </c>
      <c r="H42" s="4">
        <f t="shared" si="5"/>
        <v>4.3365449747290805</v>
      </c>
      <c r="I42" s="4">
        <f t="shared" si="5"/>
        <v>4.3510387747783081</v>
      </c>
      <c r="J42" s="4">
        <f t="shared" si="5"/>
        <v>4.3945201749259928</v>
      </c>
      <c r="K42" s="4">
        <f t="shared" si="5"/>
        <v>4.42387012002568</v>
      </c>
      <c r="L42" s="4">
        <f t="shared" si="5"/>
        <v>4.4539447551278286</v>
      </c>
      <c r="M42" s="4">
        <f t="shared" si="5"/>
        <v>4.4832947002275159</v>
      </c>
      <c r="N42" s="4">
        <f t="shared" si="5"/>
        <v>4.5126446453272031</v>
      </c>
      <c r="O42" s="4">
        <f t="shared" si="5"/>
        <v>4.5575754254798104</v>
      </c>
      <c r="P42" s="4">
        <f t="shared" si="5"/>
        <v>4.6050426206410329</v>
      </c>
      <c r="Q42" s="4">
        <f t="shared" si="5"/>
        <v>4.6543215408084091</v>
      </c>
      <c r="R42" s="4">
        <f t="shared" si="5"/>
        <v>4.69599121594994</v>
      </c>
      <c r="S42" s="4">
        <f t="shared" si="5"/>
        <v>4.7322257160730103</v>
      </c>
      <c r="T42" s="4">
        <f t="shared" si="5"/>
        <v>4.7641120761813127</v>
      </c>
      <c r="U42" s="4">
        <f t="shared" si="5"/>
        <v>4.8945562766243667</v>
      </c>
      <c r="V42" s="4">
        <f t="shared" si="5"/>
        <v>4.9347765717609748</v>
      </c>
      <c r="W42" s="4">
        <f t="shared" si="5"/>
        <v>4.8633946065185256</v>
      </c>
      <c r="X42" s="4">
        <f t="shared" si="5"/>
        <v>4.8286094864003779</v>
      </c>
      <c r="Y42" s="4">
        <f t="shared" si="5"/>
        <v>4.8072311313277662</v>
      </c>
      <c r="Z42" s="4">
        <f t="shared" si="5"/>
        <v>4.6974405959548626</v>
      </c>
      <c r="AA42" s="4">
        <f t="shared" si="5"/>
        <v>4.6162753156791849</v>
      </c>
      <c r="AB42" s="4">
        <f t="shared" si="5"/>
        <v>4.5325736203948921</v>
      </c>
      <c r="AC42" s="4">
        <f t="shared" si="5"/>
        <v>5.3555762783297478</v>
      </c>
      <c r="AD42" s="4">
        <f t="shared" si="5"/>
        <v>5.039027776249756</v>
      </c>
      <c r="AE42" s="4">
        <f t="shared" si="5"/>
        <v>5.3433295289676623</v>
      </c>
      <c r="AF42" s="4">
        <f t="shared" si="5"/>
        <v>5.323669691009111</v>
      </c>
      <c r="AG42" s="4">
        <f t="shared" si="5"/>
        <v>6.2952141697520139</v>
      </c>
      <c r="AH42" s="4">
        <f t="shared" si="5"/>
        <v>6.6261110199517415</v>
      </c>
      <c r="AI42" s="4">
        <f t="shared" si="5"/>
        <v>6.4227019739878441</v>
      </c>
      <c r="AJ42" s="4">
        <f t="shared" si="5"/>
        <v>7.0102586260374782</v>
      </c>
      <c r="AK42" s="4">
        <f t="shared" si="5"/>
        <v>6.9970935152726863</v>
      </c>
      <c r="AL42" s="4">
        <f t="shared" si="5"/>
        <v>6.8821327709881999</v>
      </c>
      <c r="AM42" s="4">
        <f t="shared" si="5"/>
        <v>6.968053506207105</v>
      </c>
      <c r="AN42" s="4">
        <f t="shared" si="5"/>
        <v>6.945545807936389</v>
      </c>
      <c r="AO42" s="4">
        <f t="shared" si="5"/>
        <v>7.2147025135085077</v>
      </c>
      <c r="AP42" s="4">
        <f t="shared" si="5"/>
        <v>7.3778301040204264</v>
      </c>
      <c r="AQ42" s="4">
        <f t="shared" si="5"/>
        <v>7.6391083962040325</v>
      </c>
      <c r="AR42" s="4">
        <f t="shared" si="5"/>
        <v>7.643016500132374</v>
      </c>
      <c r="AS42" s="4">
        <f t="shared" si="5"/>
        <v>7.554494027086414</v>
      </c>
      <c r="AT42" s="4">
        <f t="shared" si="5"/>
        <v>7.216990964333962</v>
      </c>
      <c r="AU42" s="4">
        <f t="shared" si="5"/>
        <v>6.9545608326857957</v>
      </c>
      <c r="AV42" s="4">
        <f t="shared" si="5"/>
        <v>7.3423532002088523</v>
      </c>
      <c r="AW42" s="4">
        <f t="shared" si="5"/>
        <v>7.6562251141944966</v>
      </c>
      <c r="AX42" s="4">
        <f t="shared" si="5"/>
        <v>8.3906216429454172</v>
      </c>
      <c r="AY42" s="4">
        <f t="shared" si="5"/>
        <v>8.7169304166340886</v>
      </c>
      <c r="AZ42" s="4">
        <f t="shared" si="5"/>
        <v>8.7550961315630378</v>
      </c>
      <c r="BA42" s="4">
        <f t="shared" si="5"/>
        <v>9.3999494171056526</v>
      </c>
      <c r="BB42" s="4">
        <f t="shared" si="5"/>
        <v>10.333835917977407</v>
      </c>
      <c r="BC42" s="4">
        <f t="shared" si="5"/>
        <v>9.7597344590493442</v>
      </c>
      <c r="BD42" s="4">
        <f t="shared" si="5"/>
        <v>10.826450971765452</v>
      </c>
      <c r="BE42" s="4">
        <f t="shared" si="5"/>
        <v>10.677626160194036</v>
      </c>
      <c r="BF42" s="4">
        <f t="shared" si="5"/>
        <v>10.900277501974518</v>
      </c>
      <c r="BG42" s="4">
        <f t="shared" si="5"/>
        <v>12.90033747547926</v>
      </c>
      <c r="BH42" s="4">
        <f t="shared" si="5"/>
        <v>12.600206132719663</v>
      </c>
      <c r="BI42" s="4">
        <f t="shared" si="5"/>
        <v>12.299792676827959</v>
      </c>
      <c r="BJ42" s="4">
        <f t="shared" si="5"/>
        <v>12.300068474469727</v>
      </c>
    </row>
    <row r="43" spans="2:63">
      <c r="B43" t="s">
        <v>345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1">
        <f>$BK43*Y20</f>
        <v>10.115225903664269</v>
      </c>
      <c r="Z43" s="31">
        <f>$BK43*Z20</f>
        <v>9.8041718648585334</v>
      </c>
      <c r="AA43" s="31">
        <f>$BK43*AA20</f>
        <v>9.4587901855819005</v>
      </c>
      <c r="AB43" s="4">
        <v>9.1933552873876003</v>
      </c>
      <c r="AC43" s="4">
        <v>10.676427318691573</v>
      </c>
      <c r="AD43" s="4">
        <v>9.9660168694031288</v>
      </c>
      <c r="AE43" s="4">
        <v>10.367064137076229</v>
      </c>
      <c r="AF43" s="4">
        <v>10.09614289744672</v>
      </c>
      <c r="AG43" s="4">
        <v>11.741698031090575</v>
      </c>
      <c r="AH43" s="4">
        <v>12.307207015033448</v>
      </c>
      <c r="AI43" s="4">
        <v>11.286800392352834</v>
      </c>
      <c r="AJ43" s="4">
        <v>12.304356722944767</v>
      </c>
      <c r="AK43" s="4">
        <v>12.309788644284332</v>
      </c>
      <c r="AL43" s="4">
        <v>12.120698809815961</v>
      </c>
      <c r="AM43" s="4">
        <v>12.192071259962169</v>
      </c>
      <c r="AN43" s="4">
        <v>12.008883243423616</v>
      </c>
      <c r="AO43" s="4">
        <v>12.432527384819313</v>
      </c>
      <c r="AP43" s="4">
        <v>12.771652185180702</v>
      </c>
      <c r="AQ43" s="4">
        <v>13.149983801450517</v>
      </c>
      <c r="AR43" s="4">
        <v>13.151010123545454</v>
      </c>
      <c r="AS43" s="4">
        <v>13.003996339219913</v>
      </c>
      <c r="AT43" s="4">
        <v>12.47306464664935</v>
      </c>
      <c r="AU43" s="4">
        <v>12.045430521665891</v>
      </c>
      <c r="AV43" s="4">
        <v>12.681228270991172</v>
      </c>
      <c r="AW43" s="4">
        <v>13.334467846229618</v>
      </c>
      <c r="AX43" s="4">
        <v>14.648966817786285</v>
      </c>
      <c r="AY43" s="4">
        <v>15.267390290829164</v>
      </c>
      <c r="AZ43" s="4">
        <v>15.330865729956098</v>
      </c>
      <c r="BA43" s="4">
        <v>15.672482274796788</v>
      </c>
      <c r="BB43" s="4">
        <v>16.161692482205989</v>
      </c>
      <c r="BC43" s="4">
        <v>15.370467971358252</v>
      </c>
      <c r="BD43" s="4">
        <v>17.129989079548007</v>
      </c>
      <c r="BE43" s="4">
        <v>17.423002943785072</v>
      </c>
      <c r="BF43" s="4">
        <v>18.376667837778893</v>
      </c>
      <c r="BG43" s="4">
        <v>21.283356776979158</v>
      </c>
      <c r="BH43" s="4">
        <v>21.563352765068686</v>
      </c>
      <c r="BI43" s="4">
        <v>21.233142097837082</v>
      </c>
      <c r="BJ43" s="4">
        <v>21.544919940541138</v>
      </c>
      <c r="BK43" s="66">
        <f>AB43/AB20</f>
        <v>3.6141786693722432E-4</v>
      </c>
    </row>
    <row r="44" spans="2:63">
      <c r="B44" t="s">
        <v>346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f>Y43</f>
        <v>10.115225903664269</v>
      </c>
      <c r="Z44" s="4">
        <f>Z43</f>
        <v>9.8041718648585334</v>
      </c>
      <c r="AA44" s="4">
        <f>AA43</f>
        <v>9.4587901855819005</v>
      </c>
      <c r="AB44" s="4">
        <v>9.1933552873876003</v>
      </c>
      <c r="AC44" s="4">
        <v>10.676427318691573</v>
      </c>
      <c r="AD44" s="4">
        <v>9.9660168694031288</v>
      </c>
      <c r="AE44" s="4">
        <v>10.367064137076229</v>
      </c>
      <c r="AF44" s="4">
        <v>10.09614289744672</v>
      </c>
      <c r="AG44" s="4">
        <v>11.741698031090575</v>
      </c>
      <c r="AH44" s="4">
        <v>12.307207015033448</v>
      </c>
      <c r="AI44" s="4">
        <v>11.286800392352834</v>
      </c>
      <c r="AJ44" s="4">
        <v>12.304356722944767</v>
      </c>
      <c r="AK44" s="4">
        <v>12.309788644284332</v>
      </c>
      <c r="AL44" s="4">
        <v>12.120698809815961</v>
      </c>
      <c r="AM44" s="4">
        <v>12.192071259962169</v>
      </c>
      <c r="AN44" s="4">
        <v>12.008883243423616</v>
      </c>
      <c r="AO44" s="4">
        <v>12.432527384819313</v>
      </c>
      <c r="AP44" s="4">
        <v>12.771652185180702</v>
      </c>
      <c r="AQ44" s="4">
        <v>13.149983801450517</v>
      </c>
      <c r="AR44" s="4">
        <v>13.151010123545454</v>
      </c>
      <c r="AS44" s="4">
        <v>13.003996339219913</v>
      </c>
      <c r="AT44" s="4">
        <v>12.47306464664935</v>
      </c>
      <c r="AU44" s="4">
        <v>12.045430521665891</v>
      </c>
      <c r="AV44" s="4">
        <v>12.681228270991172</v>
      </c>
      <c r="AW44" s="4">
        <v>13.334467846229618</v>
      </c>
      <c r="AX44" s="4">
        <v>14.648966817786285</v>
      </c>
      <c r="AY44" s="4">
        <v>15.267390290829164</v>
      </c>
      <c r="AZ44" s="4">
        <v>15.330865729956098</v>
      </c>
      <c r="BA44" s="4">
        <v>15.672482274796788</v>
      </c>
      <c r="BB44" s="4">
        <v>16.161692482205989</v>
      </c>
      <c r="BC44" s="4">
        <v>15.370467971358252</v>
      </c>
      <c r="BD44" s="4">
        <v>17.129989079548007</v>
      </c>
      <c r="BE44" s="4">
        <v>17.423002943785072</v>
      </c>
      <c r="BF44" s="4">
        <v>18.376667837778893</v>
      </c>
      <c r="BG44" s="4">
        <v>21.283356776979158</v>
      </c>
      <c r="BH44" s="4">
        <v>21.563352765068686</v>
      </c>
      <c r="BI44" s="4">
        <v>21.233142097837082</v>
      </c>
      <c r="BJ44" s="4">
        <v>21.544919940541138</v>
      </c>
      <c r="BK44" s="66"/>
    </row>
    <row r="45" spans="2:63">
      <c r="B45" s="30" t="s">
        <v>306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7">
        <v>4.450422325243113</v>
      </c>
      <c r="AC45" s="4">
        <v>5.2345142939365426</v>
      </c>
      <c r="AD45" s="4">
        <v>4.9231863615753779</v>
      </c>
      <c r="AE45" s="4">
        <v>5.2147372602423214</v>
      </c>
      <c r="AF45" s="4">
        <v>5.1484749394598355</v>
      </c>
      <c r="AG45" s="4">
        <v>6.075055651629456</v>
      </c>
      <c r="AH45" s="4">
        <v>6.3671320064935637</v>
      </c>
      <c r="AI45" s="4">
        <v>6.1405747895295777</v>
      </c>
      <c r="AJ45" s="4">
        <v>6.7047380970260821</v>
      </c>
      <c r="AK45" s="4">
        <v>6.6749461283130085</v>
      </c>
      <c r="AL45" s="4">
        <v>6.5421837357932668</v>
      </c>
      <c r="AM45" s="4">
        <v>6.5968982231848203</v>
      </c>
      <c r="AN45" s="4">
        <v>6.5794348818902195</v>
      </c>
      <c r="AO45" s="4">
        <v>6.8212606908231717</v>
      </c>
      <c r="AP45" s="4">
        <v>6.9764829933475596</v>
      </c>
      <c r="AQ45" s="4">
        <v>7.2072064787044905</v>
      </c>
      <c r="AR45" s="4">
        <v>7.1265812618432776</v>
      </c>
      <c r="AS45" s="4">
        <v>7.0513936765877734</v>
      </c>
      <c r="AT45" s="4">
        <v>6.7335887712779847</v>
      </c>
      <c r="AU45" s="4">
        <v>6.5106810078768511</v>
      </c>
      <c r="AV45" s="4">
        <v>6.9023816364018566</v>
      </c>
      <c r="AW45" s="4">
        <v>7.2296097873896663</v>
      </c>
      <c r="AX45" s="4">
        <v>7.9266614678793745</v>
      </c>
      <c r="AY45" s="4">
        <v>8.265445005434751</v>
      </c>
      <c r="AZ45" s="4">
        <v>8.2924302275389792</v>
      </c>
      <c r="BA45" s="4">
        <v>8.4990345358123456</v>
      </c>
      <c r="BB45" s="4">
        <v>8.7726216897302809</v>
      </c>
      <c r="BC45" s="4">
        <v>8.3987281647815504</v>
      </c>
      <c r="BD45" s="4">
        <v>9.3110500090406489</v>
      </c>
      <c r="BE45" s="4">
        <v>9.4499267337958717</v>
      </c>
      <c r="BF45" s="4">
        <v>9.9282087857781143</v>
      </c>
      <c r="BG45" s="4">
        <v>11.455260425691533</v>
      </c>
      <c r="BH45" s="4">
        <v>11.60917315674812</v>
      </c>
      <c r="BI45" s="4">
        <v>11.391166916430073</v>
      </c>
      <c r="BJ45" s="4">
        <v>11.558968814190951</v>
      </c>
      <c r="BK45" s="66">
        <f>AB45/AB21</f>
        <v>3.6141786693722389E-4</v>
      </c>
    </row>
    <row r="46" spans="2:63">
      <c r="B46" s="30" t="s">
        <v>308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f>AB45</f>
        <v>4.450422325243113</v>
      </c>
      <c r="AC46" s="31">
        <f t="shared" ref="AC46:BJ46" si="6">AC45</f>
        <v>5.2345142939365426</v>
      </c>
      <c r="AD46" s="31">
        <f t="shared" si="6"/>
        <v>4.9231863615753779</v>
      </c>
      <c r="AE46" s="31">
        <f t="shared" si="6"/>
        <v>5.2147372602423214</v>
      </c>
      <c r="AF46" s="31">
        <f t="shared" si="6"/>
        <v>5.1484749394598355</v>
      </c>
      <c r="AG46" s="31">
        <f t="shared" si="6"/>
        <v>6.075055651629456</v>
      </c>
      <c r="AH46" s="31">
        <f t="shared" si="6"/>
        <v>6.3671320064935637</v>
      </c>
      <c r="AI46" s="31">
        <f t="shared" si="6"/>
        <v>6.1405747895295777</v>
      </c>
      <c r="AJ46" s="31">
        <f t="shared" si="6"/>
        <v>6.7047380970260821</v>
      </c>
      <c r="AK46" s="31">
        <f t="shared" si="6"/>
        <v>6.6749461283130085</v>
      </c>
      <c r="AL46" s="31">
        <f t="shared" si="6"/>
        <v>6.5421837357932668</v>
      </c>
      <c r="AM46" s="31">
        <f t="shared" si="6"/>
        <v>6.5968982231848203</v>
      </c>
      <c r="AN46" s="31">
        <f t="shared" si="6"/>
        <v>6.5794348818902195</v>
      </c>
      <c r="AO46" s="31">
        <f t="shared" si="6"/>
        <v>6.8212606908231717</v>
      </c>
      <c r="AP46" s="31">
        <f t="shared" si="6"/>
        <v>6.9764829933475596</v>
      </c>
      <c r="AQ46" s="31">
        <f t="shared" si="6"/>
        <v>7.2072064787044905</v>
      </c>
      <c r="AR46" s="31">
        <f t="shared" si="6"/>
        <v>7.1265812618432776</v>
      </c>
      <c r="AS46" s="31">
        <f t="shared" si="6"/>
        <v>7.0513936765877734</v>
      </c>
      <c r="AT46" s="31">
        <f t="shared" si="6"/>
        <v>6.7335887712779847</v>
      </c>
      <c r="AU46" s="31">
        <f t="shared" si="6"/>
        <v>6.5106810078768511</v>
      </c>
      <c r="AV46" s="31">
        <f t="shared" si="6"/>
        <v>6.9023816364018566</v>
      </c>
      <c r="AW46" s="31">
        <f t="shared" si="6"/>
        <v>7.2296097873896663</v>
      </c>
      <c r="AX46" s="31">
        <f t="shared" si="6"/>
        <v>7.9266614678793745</v>
      </c>
      <c r="AY46" s="31">
        <f t="shared" si="6"/>
        <v>8.265445005434751</v>
      </c>
      <c r="AZ46" s="31">
        <f t="shared" si="6"/>
        <v>8.2924302275389792</v>
      </c>
      <c r="BA46" s="31">
        <f t="shared" si="6"/>
        <v>8.4990345358123456</v>
      </c>
      <c r="BB46" s="31">
        <f t="shared" si="6"/>
        <v>8.7726216897302809</v>
      </c>
      <c r="BC46" s="31">
        <f t="shared" si="6"/>
        <v>8.3987281647815504</v>
      </c>
      <c r="BD46" s="31">
        <f t="shared" si="6"/>
        <v>9.3110500090406489</v>
      </c>
      <c r="BE46" s="31">
        <f t="shared" si="6"/>
        <v>9.4499267337958717</v>
      </c>
      <c r="BF46" s="31">
        <f t="shared" si="6"/>
        <v>9.9282087857781143</v>
      </c>
      <c r="BG46" s="31">
        <f t="shared" si="6"/>
        <v>11.455260425691533</v>
      </c>
      <c r="BH46" s="31">
        <f t="shared" si="6"/>
        <v>11.60917315674812</v>
      </c>
      <c r="BI46" s="31">
        <f t="shared" si="6"/>
        <v>11.391166916430073</v>
      </c>
      <c r="BJ46" s="31">
        <f t="shared" si="6"/>
        <v>11.558968814190951</v>
      </c>
      <c r="BK46" s="66"/>
    </row>
    <row r="47" spans="2:63">
      <c r="B47" t="s">
        <v>389</v>
      </c>
      <c r="AB47" s="21">
        <f>AB41/AB36</f>
        <v>0.93035307594544492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3">
      <c r="B48" s="68"/>
    </row>
    <row r="49" spans="2:62">
      <c r="B49" s="1" t="s">
        <v>347</v>
      </c>
      <c r="C49" s="3">
        <v>1955</v>
      </c>
      <c r="D49" s="3">
        <v>1956</v>
      </c>
      <c r="E49" s="3">
        <v>1957</v>
      </c>
      <c r="F49" s="3">
        <v>1958</v>
      </c>
      <c r="G49" s="3">
        <v>1959</v>
      </c>
      <c r="H49" s="3">
        <v>1960</v>
      </c>
      <c r="I49" s="3">
        <v>1961</v>
      </c>
      <c r="J49" s="3">
        <v>1962</v>
      </c>
      <c r="K49" s="3">
        <v>1963</v>
      </c>
      <c r="L49" s="3">
        <v>1964</v>
      </c>
      <c r="M49" s="3">
        <v>1965</v>
      </c>
      <c r="N49" s="3">
        <v>1966</v>
      </c>
      <c r="O49" s="3">
        <v>1967</v>
      </c>
      <c r="P49" s="3">
        <v>1968</v>
      </c>
      <c r="Q49" s="3">
        <v>1969</v>
      </c>
      <c r="R49" s="3">
        <v>1970</v>
      </c>
      <c r="S49" s="3">
        <v>1971</v>
      </c>
      <c r="T49" s="3">
        <v>1972</v>
      </c>
      <c r="U49" s="3">
        <v>1973</v>
      </c>
      <c r="V49" s="3">
        <v>1974</v>
      </c>
      <c r="W49" s="3">
        <v>1975</v>
      </c>
      <c r="X49" s="3">
        <v>1976</v>
      </c>
      <c r="Y49" s="3">
        <v>1977</v>
      </c>
      <c r="Z49" s="3">
        <v>1978</v>
      </c>
      <c r="AA49" s="3">
        <v>1979</v>
      </c>
      <c r="AB49" s="64">
        <v>1980</v>
      </c>
      <c r="AC49" s="3">
        <v>1981</v>
      </c>
      <c r="AD49" s="3">
        <v>1982</v>
      </c>
      <c r="AE49" s="3">
        <v>1983</v>
      </c>
      <c r="AF49" s="3">
        <v>1984</v>
      </c>
      <c r="AG49" s="3">
        <v>1985</v>
      </c>
      <c r="AH49" s="3">
        <v>1986</v>
      </c>
      <c r="AI49" s="3">
        <v>1987</v>
      </c>
      <c r="AJ49" s="3">
        <v>1988</v>
      </c>
      <c r="AK49" s="3">
        <v>1989</v>
      </c>
      <c r="AL49" s="3">
        <v>1990</v>
      </c>
      <c r="AM49" s="3">
        <v>1991</v>
      </c>
      <c r="AN49" s="3">
        <v>1992</v>
      </c>
      <c r="AO49" s="3">
        <v>1993</v>
      </c>
      <c r="AP49" s="3">
        <v>1994</v>
      </c>
      <c r="AQ49" s="3">
        <v>1995</v>
      </c>
      <c r="AR49" s="3">
        <v>1996</v>
      </c>
      <c r="AS49" s="3">
        <v>1997</v>
      </c>
      <c r="AT49" s="3">
        <v>1998</v>
      </c>
      <c r="AU49" s="3">
        <v>1999</v>
      </c>
      <c r="AV49" s="3">
        <v>2000</v>
      </c>
      <c r="AW49" s="3">
        <v>2001</v>
      </c>
      <c r="AX49" s="3">
        <v>2002</v>
      </c>
      <c r="AY49" s="3">
        <v>2003</v>
      </c>
      <c r="AZ49" s="3">
        <v>2004</v>
      </c>
      <c r="BA49" s="3">
        <v>2005</v>
      </c>
      <c r="BB49" s="3">
        <v>2006</v>
      </c>
      <c r="BC49" s="3">
        <v>2007</v>
      </c>
      <c r="BD49" s="3">
        <v>2008</v>
      </c>
      <c r="BE49" s="3">
        <v>2009</v>
      </c>
      <c r="BF49" s="3">
        <v>2010</v>
      </c>
      <c r="BG49" s="3">
        <v>2011</v>
      </c>
      <c r="BH49" s="3">
        <v>2012</v>
      </c>
      <c r="BI49" s="3">
        <v>2013</v>
      </c>
      <c r="BJ49" s="3">
        <v>2014</v>
      </c>
    </row>
    <row r="50" spans="2:62">
      <c r="B50" t="s">
        <v>348</v>
      </c>
      <c r="C50" s="4">
        <f>C10*1000-C35</f>
        <v>2339607.6673039822</v>
      </c>
      <c r="D50" s="4">
        <f t="shared" ref="D50:BJ50" si="7">D10*1000-D35</f>
        <v>2611633.5499076126</v>
      </c>
      <c r="E50" s="4">
        <f t="shared" si="7"/>
        <v>3007758.8827570216</v>
      </c>
      <c r="F50" s="4">
        <f t="shared" si="7"/>
        <v>3527093.5718036951</v>
      </c>
      <c r="G50" s="4">
        <f t="shared" si="7"/>
        <v>4074782.3982774885</v>
      </c>
      <c r="H50" s="4">
        <f t="shared" si="7"/>
        <v>4240085.8793411115</v>
      </c>
      <c r="I50" s="4">
        <f t="shared" si="7"/>
        <v>4404217.6161694787</v>
      </c>
      <c r="J50" s="4">
        <f t="shared" si="7"/>
        <v>5012035.6148636583</v>
      </c>
      <c r="K50" s="4">
        <f t="shared" si="7"/>
        <v>5827630.084792655</v>
      </c>
      <c r="L50" s="4">
        <f t="shared" si="7"/>
        <v>6895598.4018217437</v>
      </c>
      <c r="M50" s="4">
        <f t="shared" si="7"/>
        <v>7871402.9437732818</v>
      </c>
      <c r="N50" s="4">
        <f t="shared" si="7"/>
        <v>9197618.3732370399</v>
      </c>
      <c r="O50" s="4">
        <f t="shared" si="7"/>
        <v>10648085.611860553</v>
      </c>
      <c r="P50" s="4">
        <f t="shared" si="7"/>
        <v>12075944.089121467</v>
      </c>
      <c r="Q50" s="4">
        <f t="shared" si="7"/>
        <v>13850876.87202999</v>
      </c>
      <c r="R50" s="4">
        <f t="shared" si="7"/>
        <v>15827279.39770039</v>
      </c>
      <c r="S50" s="4">
        <f t="shared" si="7"/>
        <v>17560320.979510009</v>
      </c>
      <c r="T50" s="4">
        <f t="shared" si="7"/>
        <v>20150515.603220232</v>
      </c>
      <c r="U50" s="4">
        <f t="shared" si="7"/>
        <v>23942400.937522933</v>
      </c>
      <c r="V50" s="4">
        <f t="shared" si="7"/>
        <v>28733791.841177121</v>
      </c>
      <c r="W50" s="4">
        <f t="shared" si="7"/>
        <v>35640368.845978856</v>
      </c>
      <c r="X50" s="4">
        <f t="shared" si="7"/>
        <v>42362457.589798354</v>
      </c>
      <c r="Y50" s="4">
        <f t="shared" si="7"/>
        <v>51750615.469909467</v>
      </c>
      <c r="Z50" s="4">
        <f t="shared" si="7"/>
        <v>65649629.522331111</v>
      </c>
      <c r="AA50" s="4">
        <f t="shared" si="7"/>
        <v>82123795.172836974</v>
      </c>
      <c r="AB50" s="4">
        <f t="shared" si="7"/>
        <v>96795255.888307512</v>
      </c>
      <c r="AC50" s="4">
        <f t="shared" si="7"/>
        <v>108418640.84416918</v>
      </c>
      <c r="AD50" s="4">
        <f t="shared" si="7"/>
        <v>125025298.1779782</v>
      </c>
      <c r="AE50" s="4">
        <f t="shared" si="7"/>
        <v>142498561.50931403</v>
      </c>
      <c r="AF50" s="4">
        <f t="shared" si="7"/>
        <v>160936483.78133711</v>
      </c>
      <c r="AG50" s="4">
        <f t="shared" si="7"/>
        <v>179288099.83876172</v>
      </c>
      <c r="AH50" s="4">
        <f t="shared" si="7"/>
        <v>205435342.56969246</v>
      </c>
      <c r="AI50" s="4">
        <f t="shared" si="7"/>
        <v>230576606.91801322</v>
      </c>
      <c r="AJ50" s="4">
        <f t="shared" si="7"/>
        <v>256898523.55600765</v>
      </c>
      <c r="AK50" s="4">
        <f t="shared" si="7"/>
        <v>288434999.95694631</v>
      </c>
      <c r="AL50" s="4">
        <f t="shared" si="7"/>
        <v>322486604.26799244</v>
      </c>
      <c r="AM50" s="4">
        <f t="shared" si="7"/>
        <v>354675753.01322812</v>
      </c>
      <c r="AN50" s="4">
        <f t="shared" si="7"/>
        <v>383210150.89554501</v>
      </c>
      <c r="AO50" s="4">
        <f t="shared" si="7"/>
        <v>395886165.17884994</v>
      </c>
      <c r="AP50" s="4">
        <f t="shared" si="7"/>
        <v>421694412.3147918</v>
      </c>
      <c r="AQ50" s="4">
        <f t="shared" si="7"/>
        <v>453859838.01479942</v>
      </c>
      <c r="AR50" s="4">
        <f t="shared" si="7"/>
        <v>481637443.60192841</v>
      </c>
      <c r="AS50" s="4">
        <f t="shared" si="7"/>
        <v>513951134.35512322</v>
      </c>
      <c r="AT50" s="4">
        <f t="shared" si="7"/>
        <v>550115548.11633265</v>
      </c>
      <c r="AU50" s="4">
        <f t="shared" si="7"/>
        <v>590112254.04383183</v>
      </c>
      <c r="AV50" s="4">
        <f t="shared" si="7"/>
        <v>639910154.61680567</v>
      </c>
      <c r="AW50" s="4">
        <f t="shared" si="7"/>
        <v>691857209.67592537</v>
      </c>
      <c r="AX50" s="4">
        <f t="shared" si="7"/>
        <v>742525134.46986461</v>
      </c>
      <c r="AY50" s="4">
        <f t="shared" si="7"/>
        <v>798317094.36713481</v>
      </c>
      <c r="AZ50" s="4">
        <f t="shared" si="7"/>
        <v>858360186.28351009</v>
      </c>
      <c r="BA50" s="4">
        <f t="shared" si="7"/>
        <v>928834663.79829431</v>
      </c>
      <c r="BB50" s="4">
        <f t="shared" si="7"/>
        <v>1007034324.7192614</v>
      </c>
      <c r="BC50" s="4">
        <f t="shared" si="7"/>
        <v>1080076730.1665719</v>
      </c>
      <c r="BD50" s="4">
        <f t="shared" si="7"/>
        <v>1118431826.4193113</v>
      </c>
      <c r="BE50" s="4">
        <f t="shared" si="7"/>
        <v>1079203187.5152507</v>
      </c>
      <c r="BF50" s="4">
        <f t="shared" si="7"/>
        <v>1080057984</v>
      </c>
      <c r="BG50" s="4">
        <f t="shared" si="7"/>
        <v>1069300299</v>
      </c>
      <c r="BH50" s="4">
        <f t="shared" si="7"/>
        <v>1042014362</v>
      </c>
      <c r="BI50" s="4">
        <f t="shared" si="7"/>
        <v>1030385288</v>
      </c>
      <c r="BJ50" s="4">
        <f t="shared" si="7"/>
        <v>1040330448</v>
      </c>
    </row>
    <row r="51" spans="2:62">
      <c r="B51" t="s">
        <v>349</v>
      </c>
      <c r="C51" s="4">
        <f>C13*1000-C36</f>
        <v>2224066.2358075362</v>
      </c>
      <c r="D51" s="4">
        <f t="shared" ref="D51:BJ51" si="8">D13*1000-D36</f>
        <v>2474794.521657072</v>
      </c>
      <c r="E51" s="4">
        <f t="shared" si="8"/>
        <v>2845276.2668344956</v>
      </c>
      <c r="F51" s="4">
        <f t="shared" si="8"/>
        <v>3334543.3410818786</v>
      </c>
      <c r="G51" s="4">
        <f t="shared" si="8"/>
        <v>3859249.6449280046</v>
      </c>
      <c r="H51" s="4">
        <f t="shared" si="8"/>
        <v>3983946.6647139653</v>
      </c>
      <c r="I51" s="4">
        <f t="shared" si="8"/>
        <v>4097845.736837009</v>
      </c>
      <c r="J51" s="4">
        <f t="shared" si="8"/>
        <v>4658106.0986740924</v>
      </c>
      <c r="K51" s="4">
        <f t="shared" si="8"/>
        <v>5417001.9559481191</v>
      </c>
      <c r="L51" s="4">
        <f t="shared" si="8"/>
        <v>6425734.8060252601</v>
      </c>
      <c r="M51" s="4">
        <f t="shared" si="8"/>
        <v>7307813.5144674918</v>
      </c>
      <c r="N51" s="4">
        <f t="shared" si="8"/>
        <v>8510331.3887983058</v>
      </c>
      <c r="O51" s="4">
        <f t="shared" si="8"/>
        <v>9884038.9949037749</v>
      </c>
      <c r="P51" s="4">
        <f t="shared" si="8"/>
        <v>11275637.300528709</v>
      </c>
      <c r="Q51" s="4">
        <f t="shared" si="8"/>
        <v>12860332.108009527</v>
      </c>
      <c r="R51" s="4">
        <f t="shared" si="8"/>
        <v>14742656.077086538</v>
      </c>
      <c r="S51" s="4">
        <f t="shared" si="8"/>
        <v>16411671.210202113</v>
      </c>
      <c r="T51" s="4">
        <f t="shared" si="8"/>
        <v>18771623.554027226</v>
      </c>
      <c r="U51" s="4">
        <f t="shared" si="8"/>
        <v>22185156.430413924</v>
      </c>
      <c r="V51" s="4">
        <f t="shared" si="8"/>
        <v>26898501.670947231</v>
      </c>
      <c r="W51" s="4">
        <f t="shared" si="8"/>
        <v>33625653.42932792</v>
      </c>
      <c r="X51" s="4">
        <f t="shared" si="8"/>
        <v>40044773.472444482</v>
      </c>
      <c r="Y51" s="4">
        <f t="shared" si="8"/>
        <v>48848097.552842729</v>
      </c>
      <c r="Z51" s="4">
        <f t="shared" si="8"/>
        <v>62766161.787265956</v>
      </c>
      <c r="AA51" s="4">
        <f t="shared" si="8"/>
        <v>78508550.035932243</v>
      </c>
      <c r="AB51" s="4">
        <f t="shared" si="8"/>
        <v>92663375.60801971</v>
      </c>
      <c r="AC51" s="4">
        <f t="shared" si="8"/>
        <v>102996573.49137752</v>
      </c>
      <c r="AD51" s="4">
        <f t="shared" si="8"/>
        <v>118866709.96787663</v>
      </c>
      <c r="AE51" s="4">
        <f t="shared" si="8"/>
        <v>134506684.69758421</v>
      </c>
      <c r="AF51" s="4">
        <f t="shared" si="8"/>
        <v>151486825.05263451</v>
      </c>
      <c r="AG51" s="4">
        <f t="shared" si="8"/>
        <v>167377844.56091407</v>
      </c>
      <c r="AH51" s="4">
        <f t="shared" si="8"/>
        <v>188500600.46398664</v>
      </c>
      <c r="AI51" s="4">
        <f t="shared" si="8"/>
        <v>211608390.0063459</v>
      </c>
      <c r="AJ51" s="4">
        <f t="shared" si="8"/>
        <v>236843426.14046037</v>
      </c>
      <c r="AK51" s="4">
        <f t="shared" si="8"/>
        <v>265274292.35774854</v>
      </c>
      <c r="AL51" s="4">
        <f t="shared" si="8"/>
        <v>297119096.06401074</v>
      </c>
      <c r="AM51" s="4">
        <f t="shared" si="8"/>
        <v>326914795.96361059</v>
      </c>
      <c r="AN51" s="4">
        <f t="shared" si="8"/>
        <v>350844513.22091269</v>
      </c>
      <c r="AO51" s="4">
        <f t="shared" si="8"/>
        <v>367558673.34661686</v>
      </c>
      <c r="AP51" s="4">
        <f t="shared" si="8"/>
        <v>389410087.05264127</v>
      </c>
      <c r="AQ51" s="4">
        <f t="shared" si="8"/>
        <v>419623911.01479942</v>
      </c>
      <c r="AR51" s="4">
        <f t="shared" si="8"/>
        <v>444237460.09747851</v>
      </c>
      <c r="AS51" s="4">
        <f t="shared" si="8"/>
        <v>472031614.08882415</v>
      </c>
      <c r="AT51" s="4">
        <f t="shared" si="8"/>
        <v>502544869.93022615</v>
      </c>
      <c r="AU51" s="4">
        <f t="shared" si="8"/>
        <v>535354396.3065387</v>
      </c>
      <c r="AV51" s="4">
        <f t="shared" si="8"/>
        <v>580258120.61680603</v>
      </c>
      <c r="AW51" s="4">
        <f t="shared" si="8"/>
        <v>629597550.74734008</v>
      </c>
      <c r="AX51" s="4">
        <f t="shared" si="8"/>
        <v>675137418.74913478</v>
      </c>
      <c r="AY51" s="4">
        <f t="shared" si="8"/>
        <v>722790213.5253998</v>
      </c>
      <c r="AZ51" s="4">
        <f t="shared" si="8"/>
        <v>774669746.19854808</v>
      </c>
      <c r="BA51" s="4">
        <f t="shared" si="8"/>
        <v>834763961.96167755</v>
      </c>
      <c r="BB51" s="4">
        <f t="shared" si="8"/>
        <v>900847663.36193478</v>
      </c>
      <c r="BC51" s="4">
        <f t="shared" si="8"/>
        <v>972843583.36856961</v>
      </c>
      <c r="BD51" s="4">
        <f t="shared" si="8"/>
        <v>1027741324.4193163</v>
      </c>
      <c r="BE51" s="4">
        <f t="shared" si="8"/>
        <v>1004480795.0127653</v>
      </c>
      <c r="BF51" s="4">
        <f t="shared" si="8"/>
        <v>989129966</v>
      </c>
      <c r="BG51" s="4">
        <f t="shared" si="8"/>
        <v>982698416</v>
      </c>
      <c r="BH51" s="4">
        <f t="shared" si="8"/>
        <v>956352866</v>
      </c>
      <c r="BI51" s="4">
        <f t="shared" si="8"/>
        <v>940483654</v>
      </c>
      <c r="BJ51" s="4">
        <f t="shared" si="8"/>
        <v>947553428</v>
      </c>
    </row>
    <row r="52" spans="2:62">
      <c r="B52" t="s">
        <v>340</v>
      </c>
      <c r="C52" s="4">
        <f>C18-C37</f>
        <v>11619.788101705693</v>
      </c>
      <c r="D52" s="4">
        <f>D18-D37</f>
        <v>11806.720343190464</v>
      </c>
      <c r="E52" s="4">
        <f>E18-E37</f>
        <v>12002.649323570224</v>
      </c>
      <c r="F52" s="4">
        <f>F18-F37</f>
        <v>12240.563085459929</v>
      </c>
      <c r="G52" s="4">
        <f>G18-G37</f>
        <v>12116.608016240083</v>
      </c>
      <c r="H52" s="4">
        <f>H18-H37</f>
        <v>11963.663455025271</v>
      </c>
      <c r="I52" s="4">
        <f>I18-I37</f>
        <v>12003.648961225223</v>
      </c>
      <c r="J52" s="4">
        <f>J18-J37</f>
        <v>12123.605479825073</v>
      </c>
      <c r="K52" s="4">
        <f>K18-K37</f>
        <v>12204.576129879973</v>
      </c>
      <c r="L52" s="4">
        <f>L18-L37</f>
        <v>12287.546055244873</v>
      </c>
      <c r="M52" s="4">
        <f>M18-M37</f>
        <v>12368.516705299773</v>
      </c>
      <c r="N52" s="4">
        <f>N18-N37</f>
        <v>12449.487355354673</v>
      </c>
      <c r="O52" s="4">
        <f>O18-O37</f>
        <v>12573.442424574519</v>
      </c>
      <c r="P52" s="4">
        <f>P18-P37</f>
        <v>12704.39495737936</v>
      </c>
      <c r="Q52" s="4">
        <f>Q18-Q37</f>
        <v>12840.345678459191</v>
      </c>
      <c r="R52" s="4">
        <f>R18-R37</f>
        <v>12955.304008784051</v>
      </c>
      <c r="S52" s="4">
        <f>S18-S37</f>
        <v>13055.267774283928</v>
      </c>
      <c r="T52" s="4">
        <f>T18-T37</f>
        <v>13143.235887923818</v>
      </c>
      <c r="U52" s="4">
        <f>U18-U37</f>
        <v>13503.105443723376</v>
      </c>
      <c r="V52" s="4">
        <f>V18-V37</f>
        <v>13614.065223428239</v>
      </c>
      <c r="W52" s="4">
        <f>W18-W37</f>
        <v>13417.136605393482</v>
      </c>
      <c r="X52" s="4">
        <f>X18-X37</f>
        <v>13321.1713905136</v>
      </c>
      <c r="Y52" s="4">
        <f>Y18-Y37</f>
        <v>13262.192768868672</v>
      </c>
      <c r="Z52" s="4">
        <f>Z18-Z37</f>
        <v>12959.302559404045</v>
      </c>
      <c r="AA52" s="4">
        <f>AA18-AA37</f>
        <v>12735.383724684321</v>
      </c>
      <c r="AB52" s="4">
        <f>AB18-AB37</f>
        <v>12504.467426379606</v>
      </c>
      <c r="AC52" s="4">
        <f>AC18-AC37</f>
        <v>12212.644423721671</v>
      </c>
      <c r="AD52" s="4">
        <f>AD18-AD37</f>
        <v>12116.960972223751</v>
      </c>
      <c r="AE52" s="4">
        <f>AE18-AE37</f>
        <v>12083.656670471033</v>
      </c>
      <c r="AF52" s="4">
        <f>AF18-AF37</f>
        <v>11823.67633030899</v>
      </c>
      <c r="AG52" s="4">
        <f>AG18-AG37</f>
        <v>11711.704785830249</v>
      </c>
      <c r="AH52" s="4">
        <f>AH18-AH37</f>
        <v>11994.373888980048</v>
      </c>
      <c r="AI52" s="4">
        <f>AI18-AI37</f>
        <v>12582.577298026012</v>
      </c>
      <c r="AJ52" s="4">
        <f>AJ18-AJ37</f>
        <v>13036.989741373962</v>
      </c>
      <c r="AK52" s="4">
        <f>AK18-AK37</f>
        <v>13526.002906484728</v>
      </c>
      <c r="AL52" s="4">
        <f>AL18-AL37</f>
        <v>14058.117867229012</v>
      </c>
      <c r="AM52" s="4">
        <f>AM18-AM37</f>
        <v>14246.031946493793</v>
      </c>
      <c r="AN52" s="4">
        <f>AN18-AN37</f>
        <v>14068.054454192064</v>
      </c>
      <c r="AO52" s="4">
        <f>AO18-AO37</f>
        <v>13689.785297486491</v>
      </c>
      <c r="AP52" s="4">
        <f>AP18-AP37</f>
        <v>13648.62216989598</v>
      </c>
      <c r="AQ52" s="4">
        <f>AQ18-AQ37</f>
        <v>13918.360891603796</v>
      </c>
      <c r="AR52" s="4">
        <f>AR18-AR37</f>
        <v>14179.356983499867</v>
      </c>
      <c r="AS52" s="4">
        <f>AS18-AS37</f>
        <v>14690.445505972913</v>
      </c>
      <c r="AT52" s="4">
        <f>AT18-AT37</f>
        <v>15342.783009035666</v>
      </c>
      <c r="AU52" s="4">
        <f>AU18-AU37</f>
        <v>15989.045439167314</v>
      </c>
      <c r="AV52" s="4">
        <f>AV18-AV37</f>
        <v>16719.657646799791</v>
      </c>
      <c r="AW52" s="4">
        <f>AW18-AW37</f>
        <v>17271.343774885805</v>
      </c>
      <c r="AX52" s="4">
        <f>AX18-AX37</f>
        <v>17768.609378357054</v>
      </c>
      <c r="AY52" s="4">
        <f>AY18-AY37</f>
        <v>18367.283069583365</v>
      </c>
      <c r="AZ52" s="4">
        <f>AZ18-AZ37</f>
        <v>19034.244903868435</v>
      </c>
      <c r="BA52" s="4">
        <f>BA18-BA37</f>
        <v>19871.600050582896</v>
      </c>
      <c r="BB52" s="4">
        <f>BB18-BB37</f>
        <v>20672.666164082024</v>
      </c>
      <c r="BC52" s="4">
        <f>BC18-BC37</f>
        <v>21362.24026554095</v>
      </c>
      <c r="BD52" s="4">
        <f>BD18-BD37</f>
        <v>21328.173549028234</v>
      </c>
      <c r="BE52" s="4">
        <f>BE18-BE37</f>
        <v>19999.322373839805</v>
      </c>
      <c r="BF52" s="4">
        <f>BF18-BF37</f>
        <v>19629.099722498024</v>
      </c>
      <c r="BG52" s="4">
        <f>BG18-BG37</f>
        <v>19100.099662524521</v>
      </c>
      <c r="BH52" s="4">
        <f>BH18-BH37</f>
        <v>18325.39979386728</v>
      </c>
      <c r="BI52" s="4">
        <f>BI18-BI37</f>
        <v>17785.700207323171</v>
      </c>
      <c r="BJ52" s="4">
        <f>BJ18-BJ37</f>
        <v>17950.699931525531</v>
      </c>
    </row>
    <row r="53" spans="2:62">
      <c r="B53" t="s">
        <v>350</v>
      </c>
      <c r="C53" s="4">
        <f>C19-C38</f>
        <v>12084.622543218176</v>
      </c>
      <c r="D53" s="4">
        <f>D19-D38</f>
        <v>12328.613939581195</v>
      </c>
      <c r="E53" s="4">
        <f>E19-E38</f>
        <v>12583.954362729091</v>
      </c>
      <c r="F53" s="4">
        <f>F19-F38</f>
        <v>12844.750055222941</v>
      </c>
      <c r="G53" s="4">
        <f>G19-G38</f>
        <v>12716.48444759522</v>
      </c>
      <c r="H53" s="4">
        <f>H19-H38</f>
        <v>12576.942673029955</v>
      </c>
      <c r="I53" s="4">
        <f>I19-I38</f>
        <v>12632.697420188555</v>
      </c>
      <c r="J53" s="4">
        <f>J19-J38</f>
        <v>12773.047183549295</v>
      </c>
      <c r="K53" s="4">
        <f>K19-K38</f>
        <v>12774.275867105069</v>
      </c>
      <c r="L53" s="4">
        <f>L19-L38</f>
        <v>12775.9212458945</v>
      </c>
      <c r="M53" s="4">
        <f>M19-M38</f>
        <v>12886.916013526888</v>
      </c>
      <c r="N53" s="4">
        <f>N19-N38</f>
        <v>13058.587663489594</v>
      </c>
      <c r="O53" s="4">
        <f>O19-O38</f>
        <v>13150.926406307482</v>
      </c>
      <c r="P53" s="4">
        <f>P19-P38</f>
        <v>13206.207804091091</v>
      </c>
      <c r="Q53" s="4">
        <f>Q19-Q38</f>
        <v>13325.743216763411</v>
      </c>
      <c r="R53" s="4">
        <f>R19-R38</f>
        <v>13583.329747021489</v>
      </c>
      <c r="S53" s="4">
        <f>S19-S38</f>
        <v>13709.1657369277</v>
      </c>
      <c r="T53" s="4">
        <f>T19-T38</f>
        <v>13808.587009432271</v>
      </c>
      <c r="U53" s="4">
        <f>U19-U38</f>
        <v>14114.826912764758</v>
      </c>
      <c r="V53" s="4">
        <f>V19-V38</f>
        <v>14250.66992488052</v>
      </c>
      <c r="W53" s="4">
        <f>W19-W38</f>
        <v>14000.497977223778</v>
      </c>
      <c r="X53" s="4">
        <f>X19-X38</f>
        <v>13899.962877680658</v>
      </c>
      <c r="Y53" s="4">
        <f>Y19-Y38</f>
        <v>13874.032003585357</v>
      </c>
      <c r="Z53" s="4">
        <f>Z19-Z38</f>
        <v>13499.984486897665</v>
      </c>
      <c r="AA53" s="4">
        <f>AA19-AA38</f>
        <v>13247.861507164016</v>
      </c>
      <c r="AB53" s="4">
        <f>AB19-AB38</f>
        <v>13017.771975077951</v>
      </c>
      <c r="AC53" s="4">
        <f>AC19-AC38</f>
        <v>12674.037238037479</v>
      </c>
      <c r="AD53" s="4">
        <f>AD19-AD38</f>
        <v>12588.847442585527</v>
      </c>
      <c r="AE53" s="4">
        <f>AE19-AE38</f>
        <v>12556.441388205749</v>
      </c>
      <c r="AF53" s="4">
        <f>AF19-AF38</f>
        <v>12206.612515058547</v>
      </c>
      <c r="AG53" s="4">
        <f>AG19-AG38</f>
        <v>12077.449099775606</v>
      </c>
      <c r="AH53" s="4">
        <f>AH19-AH38</f>
        <v>12335.59090612215</v>
      </c>
      <c r="AI53" s="4">
        <f>AI19-AI38</f>
        <v>12888.092653215139</v>
      </c>
      <c r="AJ53" s="4">
        <f>AJ19-AJ38</f>
        <v>13382.265509145405</v>
      </c>
      <c r="AK53" s="4">
        <f>AK19-AK38</f>
        <v>13876.072594542044</v>
      </c>
      <c r="AL53" s="4">
        <f>AL19-AL38</f>
        <v>14391.748788311708</v>
      </c>
      <c r="AM53" s="4">
        <f>AM19-AM38</f>
        <v>14554.084250970422</v>
      </c>
      <c r="AN53" s="4">
        <f>AN19-AN38</f>
        <v>14413.352691947544</v>
      </c>
      <c r="AO53" s="4">
        <f>AO19-AO38</f>
        <v>14038.30772493033</v>
      </c>
      <c r="AP53" s="4">
        <f>AP19-AP38</f>
        <v>14034.681994313862</v>
      </c>
      <c r="AQ53" s="4">
        <f>AQ19-AQ38</f>
        <v>14337.003521239742</v>
      </c>
      <c r="AR53" s="4">
        <f>AR19-AR38</f>
        <v>14633.400361817176</v>
      </c>
      <c r="AS53" s="4">
        <f>AS19-AS38</f>
        <v>15204.263145193499</v>
      </c>
      <c r="AT53" s="4">
        <f>AT19-AT38</f>
        <v>15911.213184375629</v>
      </c>
      <c r="AU53" s="4">
        <f>AU19-AU38</f>
        <v>16653.533957009553</v>
      </c>
      <c r="AV53" s="4">
        <f>AV19-AV38</f>
        <v>17515.216434895745</v>
      </c>
      <c r="AW53" s="4">
        <f>AW19-AW38</f>
        <v>18083.543140292593</v>
      </c>
      <c r="AX53" s="4">
        <f>AX19-AX38</f>
        <v>18561.17775592277</v>
      </c>
      <c r="AY53" s="4">
        <f>AY19-AY38</f>
        <v>19169.409941088434</v>
      </c>
      <c r="AZ53" s="4">
        <f>AZ19-AZ38</f>
        <v>19836.444869681494</v>
      </c>
      <c r="BA53" s="4">
        <f>BA19-BA38</f>
        <v>20692.115149700727</v>
      </c>
      <c r="BB53" s="4">
        <f>BB19-BB38</f>
        <v>21552.866480616092</v>
      </c>
      <c r="BC53" s="4">
        <f>BC19-BC38</f>
        <v>22251.358608026414</v>
      </c>
      <c r="BD53" s="4">
        <f>BD19-BD38</f>
        <v>22165.83437363377</v>
      </c>
      <c r="BE53" s="4">
        <f>BE19-BE38</f>
        <v>20824.439614151979</v>
      </c>
      <c r="BF53" s="4">
        <f>BF19-BF38</f>
        <v>20328.028541956683</v>
      </c>
      <c r="BG53" s="4">
        <f>BG19-BG38</f>
        <v>19802.338647920431</v>
      </c>
      <c r="BH53" s="4">
        <f>BH19-BH38</f>
        <v>18943.684050061805</v>
      </c>
      <c r="BI53" s="4">
        <f>BI19-BI38</f>
        <v>18439.337355189466</v>
      </c>
      <c r="BJ53" s="4">
        <f>BJ19-BJ38</f>
        <v>18612.750614875684</v>
      </c>
    </row>
    <row r="54" spans="2:62">
      <c r="B54" t="s">
        <v>351</v>
      </c>
      <c r="C54" s="4">
        <f>C14*1000-C39</f>
        <v>115708627.26012781</v>
      </c>
      <c r="D54" s="4">
        <f t="shared" ref="D54:AA54" si="9">D14*1000-D39</f>
        <v>121209214.05433133</v>
      </c>
      <c r="E54" s="4">
        <f t="shared" si="9"/>
        <v>122890510.30705254</v>
      </c>
      <c r="F54" s="4">
        <f t="shared" si="9"/>
        <v>131657057.61303093</v>
      </c>
      <c r="G54" s="4">
        <f t="shared" si="9"/>
        <v>144397554.02548954</v>
      </c>
      <c r="H54" s="4">
        <f t="shared" si="9"/>
        <v>146385253.46998262</v>
      </c>
      <c r="I54" s="4">
        <f t="shared" si="9"/>
        <v>147914567.40572545</v>
      </c>
      <c r="J54" s="4">
        <f t="shared" si="9"/>
        <v>159051932.20835847</v>
      </c>
      <c r="K54" s="4">
        <f t="shared" si="9"/>
        <v>171580736.88481832</v>
      </c>
      <c r="L54" s="4">
        <f t="shared" si="9"/>
        <v>192504440.89745301</v>
      </c>
      <c r="M54" s="4">
        <f t="shared" si="9"/>
        <v>200710782.84466317</v>
      </c>
      <c r="N54" s="4">
        <f t="shared" si="9"/>
        <v>216098903.15971163</v>
      </c>
      <c r="O54" s="4">
        <f t="shared" si="9"/>
        <v>231111992.62430468</v>
      </c>
      <c r="P54" s="4">
        <f t="shared" si="9"/>
        <v>248188399.13113305</v>
      </c>
      <c r="Q54" s="4">
        <f t="shared" si="9"/>
        <v>269433683.20958614</v>
      </c>
      <c r="R54" s="4">
        <f t="shared" si="9"/>
        <v>291858965.85422117</v>
      </c>
      <c r="S54" s="4">
        <f t="shared" si="9"/>
        <v>301106908.21957201</v>
      </c>
      <c r="T54" s="4">
        <f t="shared" si="9"/>
        <v>317103132.50693476</v>
      </c>
      <c r="U54" s="4">
        <f t="shared" si="9"/>
        <v>335493726.28416461</v>
      </c>
      <c r="V54" s="4">
        <f t="shared" si="9"/>
        <v>348147728.86813426</v>
      </c>
      <c r="W54" s="4">
        <f t="shared" si="9"/>
        <v>371449542.3424868</v>
      </c>
      <c r="X54" s="4">
        <f t="shared" si="9"/>
        <v>378645479.74257648</v>
      </c>
      <c r="Y54" s="4">
        <f t="shared" si="9"/>
        <v>375629675.28820068</v>
      </c>
      <c r="Z54" s="4">
        <f t="shared" si="9"/>
        <v>400137186.67260623</v>
      </c>
      <c r="AA54" s="4">
        <f t="shared" si="9"/>
        <v>427731597.00447333</v>
      </c>
      <c r="AB54" s="4">
        <f t="shared" ref="AB54:AJ54" si="10">AB14*1000*(1-AB70)</f>
        <v>443236760.21888757</v>
      </c>
      <c r="AC54" s="4">
        <f t="shared" si="10"/>
        <v>441358728.84787226</v>
      </c>
      <c r="AD54" s="4">
        <f t="shared" si="10"/>
        <v>447737045.9930734</v>
      </c>
      <c r="AE54" s="4">
        <f t="shared" si="10"/>
        <v>456257444.43117386</v>
      </c>
      <c r="AF54" s="4">
        <f t="shared" si="10"/>
        <v>465211077.72875428</v>
      </c>
      <c r="AG54" s="4">
        <f t="shared" si="10"/>
        <v>477336574.18064189</v>
      </c>
      <c r="AH54" s="4">
        <f t="shared" si="10"/>
        <v>493673977.36572582</v>
      </c>
      <c r="AI54" s="4">
        <f t="shared" si="10"/>
        <v>523518310.36036646</v>
      </c>
      <c r="AJ54" s="4">
        <f t="shared" si="10"/>
        <v>552708901.96233666</v>
      </c>
      <c r="AK54" s="4">
        <f>AK14*1000*(1-AK70)</f>
        <v>579155059.78431821</v>
      </c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>
      <c r="B55" t="s">
        <v>352</v>
      </c>
      <c r="C55" s="29">
        <f>C51/C54</f>
        <v>1.9221265418762169E-2</v>
      </c>
      <c r="D55" s="29">
        <f t="shared" ref="D55:AK55" si="11">D51/D54</f>
        <v>2.0417544499115054E-2</v>
      </c>
      <c r="E55" s="29">
        <f t="shared" si="11"/>
        <v>2.3152937193647641E-2</v>
      </c>
      <c r="F55" s="29">
        <f t="shared" si="11"/>
        <v>2.532749403288987E-2</v>
      </c>
      <c r="G55" s="29">
        <f t="shared" si="11"/>
        <v>2.6726558292301524E-2</v>
      </c>
      <c r="H55" s="29">
        <f t="shared" si="11"/>
        <v>2.7215491794949843E-2</v>
      </c>
      <c r="I55" s="29">
        <f t="shared" si="11"/>
        <v>2.7704139008815371E-2</v>
      </c>
      <c r="J55" s="29">
        <f t="shared" si="11"/>
        <v>2.9286699218290291E-2</v>
      </c>
      <c r="K55" s="29">
        <f t="shared" si="11"/>
        <v>3.1571154514766643E-2</v>
      </c>
      <c r="L55" s="29">
        <f t="shared" si="11"/>
        <v>3.3379670495228962E-2</v>
      </c>
      <c r="M55" s="29">
        <f t="shared" si="11"/>
        <v>3.6409670725679223E-2</v>
      </c>
      <c r="N55" s="29">
        <f t="shared" si="11"/>
        <v>3.9381650088749401E-2</v>
      </c>
      <c r="O55" s="29">
        <f t="shared" si="11"/>
        <v>4.2767313295469067E-2</v>
      </c>
      <c r="P55" s="29">
        <f t="shared" si="11"/>
        <v>4.5431766109950623E-2</v>
      </c>
      <c r="Q55" s="29">
        <f t="shared" si="11"/>
        <v>4.7730973925801903E-2</v>
      </c>
      <c r="R55" s="29">
        <f t="shared" si="11"/>
        <v>5.0512945641184297E-2</v>
      </c>
      <c r="S55" s="29">
        <f t="shared" si="11"/>
        <v>5.4504465896326952E-2</v>
      </c>
      <c r="T55" s="29">
        <f t="shared" si="11"/>
        <v>5.9197218916204518E-2</v>
      </c>
      <c r="U55" s="29">
        <f t="shared" si="11"/>
        <v>6.6126889096051245E-2</v>
      </c>
      <c r="V55" s="29">
        <f t="shared" si="11"/>
        <v>7.7261746783174934E-2</v>
      </c>
      <c r="W55" s="29">
        <f t="shared" si="11"/>
        <v>9.0525494303406978E-2</v>
      </c>
      <c r="X55" s="29">
        <f t="shared" si="11"/>
        <v>0.10575795992512328</v>
      </c>
      <c r="Y55" s="29">
        <f t="shared" si="11"/>
        <v>0.13004323344625043</v>
      </c>
      <c r="Z55" s="29">
        <f t="shared" si="11"/>
        <v>0.15686160616364175</v>
      </c>
      <c r="AA55" s="29">
        <f t="shared" si="11"/>
        <v>0.1835462953537921</v>
      </c>
      <c r="AB55" s="29">
        <f t="shared" si="11"/>
        <v>0.20906067349255716</v>
      </c>
      <c r="AC55" s="29">
        <f t="shared" si="11"/>
        <v>0.23336249349874855</v>
      </c>
      <c r="AD55" s="29">
        <f t="shared" si="11"/>
        <v>0.26548330327286684</v>
      </c>
      <c r="AE55" s="29">
        <f t="shared" si="11"/>
        <v>0.2948043617464185</v>
      </c>
      <c r="AF55" s="29">
        <f t="shared" si="11"/>
        <v>0.32563030483328331</v>
      </c>
      <c r="AG55" s="29">
        <f t="shared" si="11"/>
        <v>0.35064952826676149</v>
      </c>
      <c r="AH55" s="29">
        <f t="shared" si="11"/>
        <v>0.38183215868463888</v>
      </c>
      <c r="AI55" s="29">
        <f t="shared" si="11"/>
        <v>0.40420437226098971</v>
      </c>
      <c r="AJ55" s="29">
        <f t="shared" si="11"/>
        <v>0.42851386199782909</v>
      </c>
      <c r="AK55" s="29">
        <f t="shared" si="11"/>
        <v>0.4580367345086111</v>
      </c>
      <c r="AL55" s="29"/>
      <c r="AM55" s="29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2:62">
      <c r="B56" t="s">
        <v>75</v>
      </c>
      <c r="C56" s="4">
        <f>C11*1000-C40</f>
        <v>127630204.77452663</v>
      </c>
      <c r="D56" s="4">
        <f t="shared" ref="D56:AA56" si="12">D11*1000-D40</f>
        <v>133249399.26945601</v>
      </c>
      <c r="E56" s="4">
        <f t="shared" si="12"/>
        <v>136642238.79767308</v>
      </c>
      <c r="F56" s="4">
        <f t="shared" si="12"/>
        <v>144580050.91883284</v>
      </c>
      <c r="G56" s="4">
        <f t="shared" si="12"/>
        <v>158577475.25209916</v>
      </c>
      <c r="H56" s="4">
        <f t="shared" si="12"/>
        <v>160776083.07469928</v>
      </c>
      <c r="I56" s="4">
        <f t="shared" si="12"/>
        <v>165415530.89324069</v>
      </c>
      <c r="J56" s="4">
        <f t="shared" si="12"/>
        <v>178801735.13804653</v>
      </c>
      <c r="K56" s="4">
        <f t="shared" si="12"/>
        <v>192885317.65433988</v>
      </c>
      <c r="L56" s="4">
        <f t="shared" si="12"/>
        <v>212508935.59495726</v>
      </c>
      <c r="M56" s="4">
        <f t="shared" si="12"/>
        <v>222200997.21075264</v>
      </c>
      <c r="N56" s="4">
        <f t="shared" si="12"/>
        <v>240028338.23908705</v>
      </c>
      <c r="O56" s="4">
        <f t="shared" si="12"/>
        <v>256042837.03777704</v>
      </c>
      <c r="P56" s="4">
        <f t="shared" si="12"/>
        <v>274171638.18202543</v>
      </c>
      <c r="Q56" s="4">
        <f t="shared" si="12"/>
        <v>299109162.81751156</v>
      </c>
      <c r="R56" s="4">
        <f t="shared" si="12"/>
        <v>322609576.79075068</v>
      </c>
      <c r="S56" s="4">
        <f t="shared" si="12"/>
        <v>331901131.39661431</v>
      </c>
      <c r="T56" s="4">
        <f t="shared" si="12"/>
        <v>350947842.75456768</v>
      </c>
      <c r="U56" s="4">
        <f t="shared" si="12"/>
        <v>372832963.09946048</v>
      </c>
      <c r="V56" s="4">
        <f t="shared" si="12"/>
        <v>385891568.2673133</v>
      </c>
      <c r="W56" s="4">
        <f t="shared" si="12"/>
        <v>409881493.09166229</v>
      </c>
      <c r="X56" s="4">
        <f t="shared" si="12"/>
        <v>418217772.78589058</v>
      </c>
      <c r="Y56" s="4">
        <f t="shared" si="12"/>
        <v>414082172.76017874</v>
      </c>
      <c r="Z56" s="4">
        <f t="shared" si="12"/>
        <v>435446072.62202644</v>
      </c>
      <c r="AA56" s="4">
        <f t="shared" si="12"/>
        <v>465848028.21068043</v>
      </c>
      <c r="AB56" s="4">
        <f t="shared" ref="AB56:AK56" si="13">AB11*1000*(1-AB71)</f>
        <v>484088076.64406246</v>
      </c>
      <c r="AC56" s="4">
        <f t="shared" si="13"/>
        <v>481662868.95239681</v>
      </c>
      <c r="AD56" s="4">
        <f t="shared" si="13"/>
        <v>487542593.32837576</v>
      </c>
      <c r="AE56" s="4">
        <f t="shared" si="13"/>
        <v>497197191.11912137</v>
      </c>
      <c r="AF56" s="4">
        <f t="shared" si="13"/>
        <v>503061459.33035386</v>
      </c>
      <c r="AG56" s="4">
        <f t="shared" si="13"/>
        <v>520387543.06598884</v>
      </c>
      <c r="AH56" s="4">
        <f t="shared" si="13"/>
        <v>536868646.63970584</v>
      </c>
      <c r="AI56" s="4">
        <f t="shared" si="13"/>
        <v>569287112.56516707</v>
      </c>
      <c r="AJ56" s="4">
        <f t="shared" si="13"/>
        <v>600330147.9959867</v>
      </c>
      <c r="AK56" s="4">
        <f t="shared" si="13"/>
        <v>629393507.89038658</v>
      </c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2:62">
      <c r="B57" t="s">
        <v>353</v>
      </c>
      <c r="C57" s="48">
        <f>C50/C56</f>
        <v>1.8331144037864448E-2</v>
      </c>
      <c r="D57" s="48">
        <f t="shared" ref="D57:AK57" si="14">D50/D56</f>
        <v>1.9599589673394213E-2</v>
      </c>
      <c r="E57" s="48">
        <f t="shared" si="14"/>
        <v>2.2011926247861226E-2</v>
      </c>
      <c r="F57" s="48">
        <f t="shared" si="14"/>
        <v>2.4395437333078567E-2</v>
      </c>
      <c r="G57" s="48">
        <f t="shared" si="14"/>
        <v>2.5695846095415427E-2</v>
      </c>
      <c r="H57" s="48">
        <f t="shared" si="14"/>
        <v>2.6372615865825615E-2</v>
      </c>
      <c r="I57" s="48">
        <f t="shared" si="14"/>
        <v>2.6625175957703539E-2</v>
      </c>
      <c r="J57" s="48">
        <f t="shared" si="14"/>
        <v>2.8031247073715709E-2</v>
      </c>
      <c r="K57" s="48">
        <f t="shared" si="14"/>
        <v>3.0212927327294341E-2</v>
      </c>
      <c r="L57" s="48">
        <f t="shared" si="14"/>
        <v>3.2448510376828471E-2</v>
      </c>
      <c r="M57" s="48">
        <f t="shared" si="14"/>
        <v>3.5424696750156498E-2</v>
      </c>
      <c r="N57" s="48">
        <f t="shared" si="14"/>
        <v>3.8318885347927087E-2</v>
      </c>
      <c r="O57" s="48">
        <f t="shared" si="14"/>
        <v>4.1587125557000115E-2</v>
      </c>
      <c r="P57" s="48">
        <f t="shared" si="14"/>
        <v>4.404519799784732E-2</v>
      </c>
      <c r="Q57" s="48">
        <f t="shared" si="14"/>
        <v>4.6307096518071231E-2</v>
      </c>
      <c r="R57" s="48">
        <f t="shared" si="14"/>
        <v>4.9060166022182897E-2</v>
      </c>
      <c r="S57" s="48">
        <f t="shared" si="14"/>
        <v>5.2908289000454849E-2</v>
      </c>
      <c r="T57" s="48">
        <f t="shared" si="14"/>
        <v>5.7417408367750875E-2</v>
      </c>
      <c r="U57" s="48">
        <f t="shared" si="14"/>
        <v>6.4217500347832246E-2</v>
      </c>
      <c r="V57" s="48">
        <f t="shared" si="14"/>
        <v>7.4460792108504328E-2</v>
      </c>
      <c r="W57" s="48">
        <f t="shared" si="14"/>
        <v>8.6952861855630448E-2</v>
      </c>
      <c r="X57" s="48">
        <f t="shared" si="14"/>
        <v>0.10129282002438021</v>
      </c>
      <c r="Y57" s="48">
        <f t="shared" si="14"/>
        <v>0.12497668065483594</v>
      </c>
      <c r="Z57" s="48">
        <f t="shared" si="14"/>
        <v>0.15076408687538204</v>
      </c>
      <c r="AA57" s="48">
        <f t="shared" si="14"/>
        <v>0.17628881137111171</v>
      </c>
      <c r="AB57" s="48">
        <f t="shared" si="14"/>
        <v>0.19995381121414932</v>
      </c>
      <c r="AC57" s="48">
        <f t="shared" si="14"/>
        <v>0.22509237857586298</v>
      </c>
      <c r="AD57" s="48">
        <f t="shared" si="14"/>
        <v>0.25643974472968684</v>
      </c>
      <c r="AE57" s="48">
        <f t="shared" si="14"/>
        <v>0.286603713887783</v>
      </c>
      <c r="AF57" s="48">
        <f t="shared" si="14"/>
        <v>0.31991415918756011</v>
      </c>
      <c r="AG57" s="48">
        <f t="shared" si="14"/>
        <v>0.34452803920409508</v>
      </c>
      <c r="AH57" s="48">
        <f t="shared" si="14"/>
        <v>0.38265475895365658</v>
      </c>
      <c r="AI57" s="48">
        <f t="shared" si="14"/>
        <v>0.40502692196746121</v>
      </c>
      <c r="AJ57" s="48">
        <f t="shared" si="14"/>
        <v>0.42792873956702415</v>
      </c>
      <c r="AK57" s="48">
        <f t="shared" si="14"/>
        <v>0.45827450766648098</v>
      </c>
    </row>
    <row r="58" spans="2:62">
      <c r="B58" t="s">
        <v>354</v>
      </c>
      <c r="C58" s="4">
        <f>C23-C38</f>
        <v>6552.044427709744</v>
      </c>
      <c r="D58" s="4">
        <f t="shared" ref="D58:AQ58" si="15">D23-D38</f>
        <v>6869.5861618070885</v>
      </c>
      <c r="E58" s="4">
        <f t="shared" si="15"/>
        <v>7200.9547977837974</v>
      </c>
      <c r="F58" s="4">
        <f t="shared" si="15"/>
        <v>7409.4930055709774</v>
      </c>
      <c r="G58" s="4">
        <f t="shared" si="15"/>
        <v>7394.2131061739483</v>
      </c>
      <c r="H58" s="4">
        <f t="shared" si="15"/>
        <v>7371.1400638299092</v>
      </c>
      <c r="I58" s="4">
        <f t="shared" si="15"/>
        <v>7535.479549619522</v>
      </c>
      <c r="J58" s="4">
        <f t="shared" si="15"/>
        <v>7752.3243405592575</v>
      </c>
      <c r="K58" s="4">
        <f t="shared" si="15"/>
        <v>7868.5311690975568</v>
      </c>
      <c r="L58" s="4">
        <f t="shared" si="15"/>
        <v>7985.0206455047255</v>
      </c>
      <c r="M58" s="4">
        <f t="shared" si="15"/>
        <v>8105.290689592789</v>
      </c>
      <c r="N58" s="4">
        <f t="shared" si="15"/>
        <v>8264.8401735009302</v>
      </c>
      <c r="O58" s="4">
        <f t="shared" si="15"/>
        <v>8375.2222218193492</v>
      </c>
      <c r="P58" s="4">
        <f t="shared" si="15"/>
        <v>8467.9516278560495</v>
      </c>
      <c r="Q58" s="4">
        <f t="shared" si="15"/>
        <v>8602.6428085103016</v>
      </c>
      <c r="R58" s="4">
        <f t="shared" si="15"/>
        <v>8900.3222158431145</v>
      </c>
      <c r="S58" s="4">
        <f t="shared" si="15"/>
        <v>9115.3823941282699</v>
      </c>
      <c r="T58" s="4">
        <f t="shared" si="15"/>
        <v>9361.2519235636555</v>
      </c>
      <c r="U58" s="4">
        <f t="shared" si="15"/>
        <v>9752.6109405753268</v>
      </c>
      <c r="V58" s="4">
        <f t="shared" si="15"/>
        <v>9990.7813775533305</v>
      </c>
      <c r="W58" s="4">
        <f t="shared" si="15"/>
        <v>9957.1688107259179</v>
      </c>
      <c r="X58" s="4">
        <f t="shared" si="15"/>
        <v>10159.025942180337</v>
      </c>
      <c r="Y58" s="4">
        <f t="shared" si="15"/>
        <v>10412.921759480732</v>
      </c>
      <c r="Z58" s="4">
        <f t="shared" si="15"/>
        <v>10206.411239175441</v>
      </c>
      <c r="AA58" s="4">
        <f t="shared" si="15"/>
        <v>10003.892480070435</v>
      </c>
      <c r="AB58" s="4">
        <f t="shared" si="15"/>
        <v>9964.1162822711613</v>
      </c>
      <c r="AC58" s="4">
        <f t="shared" si="15"/>
        <v>9671.6611554427218</v>
      </c>
      <c r="AD58" s="4">
        <f t="shared" si="15"/>
        <v>9639.5797424382072</v>
      </c>
      <c r="AE58" s="4">
        <f t="shared" si="15"/>
        <v>9584.6324619597344</v>
      </c>
      <c r="AF58" s="4">
        <f t="shared" si="15"/>
        <v>9231.3894891249784</v>
      </c>
      <c r="AG58" s="4">
        <f t="shared" si="15"/>
        <v>9187.4395787993708</v>
      </c>
      <c r="AH58" s="4">
        <f t="shared" si="15"/>
        <v>9497.6996001364296</v>
      </c>
      <c r="AI58" s="4">
        <f t="shared" si="15"/>
        <v>9975.6523791801628</v>
      </c>
      <c r="AJ58" s="4">
        <f t="shared" si="15"/>
        <v>10431.834810656079</v>
      </c>
      <c r="AK58" s="4">
        <f t="shared" si="15"/>
        <v>11032.55534475266</v>
      </c>
      <c r="AL58" s="4">
        <f t="shared" si="15"/>
        <v>11579.464282922909</v>
      </c>
      <c r="AM58" s="4">
        <f t="shared" si="15"/>
        <v>11847.551701579448</v>
      </c>
      <c r="AN58" s="4">
        <f t="shared" si="15"/>
        <v>11659.571329362112</v>
      </c>
      <c r="AO58" s="4">
        <f t="shared" si="15"/>
        <v>11379.755959212727</v>
      </c>
      <c r="AP58" s="4">
        <f t="shared" si="15"/>
        <v>11408.629405041343</v>
      </c>
      <c r="AQ58" s="4">
        <f t="shared" si="15"/>
        <v>11713.898774970152</v>
      </c>
    </row>
    <row r="59" spans="2:62">
      <c r="B59" t="s">
        <v>355</v>
      </c>
      <c r="C59" s="4">
        <f>C16*1000-C4+AK548</f>
        <v>991935.2810273323</v>
      </c>
      <c r="D59" s="4">
        <f t="shared" ref="D59:BJ59" si="16">D16*1000-D41</f>
        <v>1142434.6854864201</v>
      </c>
      <c r="E59" s="4">
        <f t="shared" si="16"/>
        <v>1327531.5452199215</v>
      </c>
      <c r="F59" s="4">
        <f t="shared" si="16"/>
        <v>1526843.3500586851</v>
      </c>
      <c r="G59" s="4">
        <f t="shared" si="16"/>
        <v>1622165.8508865503</v>
      </c>
      <c r="H59" s="4">
        <f t="shared" si="16"/>
        <v>1702157.8735948228</v>
      </c>
      <c r="I59" s="4">
        <f t="shared" si="16"/>
        <v>1926269.6368444804</v>
      </c>
      <c r="J59" s="4">
        <f t="shared" si="16"/>
        <v>2237790.4432052211</v>
      </c>
      <c r="K59" s="4">
        <f t="shared" si="16"/>
        <v>2726669.14659335</v>
      </c>
      <c r="L59" s="4">
        <f t="shared" si="16"/>
        <v>3127643.2008514013</v>
      </c>
      <c r="M59" s="4">
        <f t="shared" si="16"/>
        <v>3696516.0342981247</v>
      </c>
      <c r="N59" s="4">
        <f t="shared" si="16"/>
        <v>4426596.2044445723</v>
      </c>
      <c r="O59" s="4">
        <f t="shared" si="16"/>
        <v>5143089.5682278425</v>
      </c>
      <c r="P59" s="4">
        <f t="shared" si="16"/>
        <v>5692687.263645933</v>
      </c>
      <c r="Q59" s="4">
        <f t="shared" si="16"/>
        <v>6529188.8968758089</v>
      </c>
      <c r="R59" s="4">
        <f t="shared" si="16"/>
        <v>7406201.9920547204</v>
      </c>
      <c r="S59" s="4">
        <f t="shared" si="16"/>
        <v>8592771.1688200906</v>
      </c>
      <c r="T59" s="4">
        <f t="shared" si="16"/>
        <v>10469523.154896604</v>
      </c>
      <c r="U59" s="4">
        <f t="shared" si="16"/>
        <v>12806557.983170167</v>
      </c>
      <c r="V59" s="4">
        <f t="shared" si="16"/>
        <v>15944854.432504727</v>
      </c>
      <c r="W59" s="4">
        <f t="shared" si="16"/>
        <v>19500965.637954842</v>
      </c>
      <c r="X59" s="4">
        <f t="shared" si="16"/>
        <v>24082998.65443426</v>
      </c>
      <c r="Y59" s="4">
        <f t="shared" si="16"/>
        <v>30702889.59762777</v>
      </c>
      <c r="Z59" s="4">
        <f t="shared" si="16"/>
        <v>37815789.553605184</v>
      </c>
      <c r="AA59" s="4">
        <f t="shared" si="16"/>
        <v>44301349.876600698</v>
      </c>
      <c r="AB59" s="4">
        <f t="shared" si="16"/>
        <v>50451772.405294865</v>
      </c>
      <c r="AC59" s="4">
        <f t="shared" si="16"/>
        <v>56641322.302265301</v>
      </c>
      <c r="AD59" s="4">
        <f t="shared" si="16"/>
        <v>64173761.243677162</v>
      </c>
      <c r="AE59" s="4">
        <f t="shared" si="16"/>
        <v>72639015.9177268</v>
      </c>
      <c r="AF59" s="4">
        <f t="shared" si="16"/>
        <v>77744190.33837454</v>
      </c>
      <c r="AG59" s="4">
        <f t="shared" si="16"/>
        <v>84482928.869575813</v>
      </c>
      <c r="AH59" s="4">
        <f t="shared" si="16"/>
        <v>95825349.382820204</v>
      </c>
      <c r="AI59" s="4">
        <f t="shared" si="16"/>
        <v>107885670.22172114</v>
      </c>
      <c r="AJ59" s="4">
        <f t="shared" si="16"/>
        <v>121156589.5057018</v>
      </c>
      <c r="AK59" s="4">
        <f t="shared" si="16"/>
        <v>137554626.04641956</v>
      </c>
      <c r="AL59" s="4">
        <f t="shared" si="16"/>
        <v>159084193.27537087</v>
      </c>
      <c r="AM59" s="4">
        <f t="shared" si="16"/>
        <v>179235051.62864459</v>
      </c>
      <c r="AN59" s="4">
        <f t="shared" si="16"/>
        <v>195468435.42147788</v>
      </c>
      <c r="AO59" s="4">
        <f t="shared" si="16"/>
        <v>204502166.54596448</v>
      </c>
      <c r="AP59" s="4">
        <f t="shared" si="16"/>
        <v>211742930.40393752</v>
      </c>
      <c r="AQ59" s="4">
        <f t="shared" si="16"/>
        <v>225161558.98750791</v>
      </c>
      <c r="AR59" s="4">
        <f t="shared" si="16"/>
        <v>238855771.83244854</v>
      </c>
      <c r="AS59" s="4">
        <f t="shared" si="16"/>
        <v>255229368.75547302</v>
      </c>
      <c r="AT59" s="4">
        <f t="shared" si="16"/>
        <v>274498079.95629722</v>
      </c>
      <c r="AU59" s="4">
        <f t="shared" si="16"/>
        <v>295838941.17254269</v>
      </c>
      <c r="AV59" s="4">
        <f t="shared" si="16"/>
        <v>321666505.6803661</v>
      </c>
      <c r="AW59" s="4">
        <f t="shared" si="16"/>
        <v>345682756.87654436</v>
      </c>
      <c r="AX59" s="4">
        <f t="shared" si="16"/>
        <v>368105301.65482098</v>
      </c>
      <c r="AY59" s="4">
        <f t="shared" si="16"/>
        <v>393409330.40769988</v>
      </c>
      <c r="AZ59" s="4">
        <f t="shared" si="16"/>
        <v>417873936.51961404</v>
      </c>
      <c r="BA59" s="4">
        <f t="shared" si="16"/>
        <v>450285275.32794255</v>
      </c>
      <c r="BB59" s="4">
        <f t="shared" si="16"/>
        <v>486931636.42388898</v>
      </c>
      <c r="BC59" s="4">
        <f t="shared" si="16"/>
        <v>528325195.77693278</v>
      </c>
      <c r="BD59" s="4">
        <f t="shared" si="16"/>
        <v>561028207.01880598</v>
      </c>
      <c r="BE59" s="4">
        <f t="shared" si="16"/>
        <v>549249632.01167357</v>
      </c>
      <c r="BF59" s="4">
        <f t="shared" si="16"/>
        <v>540895889</v>
      </c>
      <c r="BG59" s="4">
        <f t="shared" si="16"/>
        <v>530166960</v>
      </c>
      <c r="BH59" s="4">
        <f t="shared" si="16"/>
        <v>498023531</v>
      </c>
      <c r="BI59" s="4">
        <f t="shared" si="16"/>
        <v>486028675</v>
      </c>
      <c r="BJ59" s="4">
        <f t="shared" si="16"/>
        <v>490276392</v>
      </c>
    </row>
    <row r="60" spans="2:62">
      <c r="B60" t="s">
        <v>356</v>
      </c>
      <c r="C60" s="4">
        <f>C22-C42</f>
        <v>6279.5615604835257</v>
      </c>
      <c r="D60" s="4">
        <f t="shared" ref="D60:BJ60" si="17">D22-D42</f>
        <v>6397.8347308903594</v>
      </c>
      <c r="E60" s="4">
        <f t="shared" si="17"/>
        <v>6544.2841665768347</v>
      </c>
      <c r="F60" s="4">
        <f t="shared" si="17"/>
        <v>6723.333800578961</v>
      </c>
      <c r="G60" s="4">
        <f t="shared" si="17"/>
        <v>6772.7542162684595</v>
      </c>
      <c r="H60" s="4">
        <f t="shared" si="17"/>
        <v>6897.3498841705996</v>
      </c>
      <c r="I60" s="4">
        <f t="shared" si="17"/>
        <v>7022.7319182444744</v>
      </c>
      <c r="J60" s="4">
        <f t="shared" si="17"/>
        <v>7187.773043060889</v>
      </c>
      <c r="K60" s="4">
        <f t="shared" si="17"/>
        <v>7333.2907854829746</v>
      </c>
      <c r="L60" s="4">
        <f t="shared" si="17"/>
        <v>7508.7210745637394</v>
      </c>
      <c r="M60" s="4">
        <f t="shared" si="17"/>
        <v>7691.3646864911061</v>
      </c>
      <c r="N60" s="4">
        <f t="shared" si="17"/>
        <v>7817.9398416913873</v>
      </c>
      <c r="O60" s="4">
        <f t="shared" si="17"/>
        <v>7936.9577778349167</v>
      </c>
      <c r="P60" s="4">
        <f t="shared" si="17"/>
        <v>8092.4082390103349</v>
      </c>
      <c r="Q60" s="4">
        <f t="shared" si="17"/>
        <v>8322.6719141705817</v>
      </c>
      <c r="R60" s="4">
        <f t="shared" si="17"/>
        <v>8650.8172481099991</v>
      </c>
      <c r="S60" s="4">
        <f t="shared" si="17"/>
        <v>8870.3462057080615</v>
      </c>
      <c r="T60" s="4">
        <f t="shared" si="17"/>
        <v>9235.4952017184896</v>
      </c>
      <c r="U60" s="4">
        <f t="shared" si="17"/>
        <v>9602.0614616002622</v>
      </c>
      <c r="V60" s="4">
        <f t="shared" si="17"/>
        <v>9804.8773770485659</v>
      </c>
      <c r="W60" s="4">
        <f t="shared" si="17"/>
        <v>9988.2582107325543</v>
      </c>
      <c r="X60" s="4">
        <f t="shared" si="17"/>
        <v>9959.9477357447104</v>
      </c>
      <c r="Y60" s="4">
        <f t="shared" si="17"/>
        <v>10017.73370285955</v>
      </c>
      <c r="Z60" s="4">
        <f t="shared" si="17"/>
        <v>9845.2374588921612</v>
      </c>
      <c r="AA60" s="4">
        <f t="shared" si="17"/>
        <v>9675.0196536973981</v>
      </c>
      <c r="AB60" s="4">
        <f t="shared" si="17"/>
        <v>9638.972458480368</v>
      </c>
      <c r="AC60" s="4">
        <f t="shared" si="17"/>
        <v>9377.5258650464912</v>
      </c>
      <c r="AD60" s="4">
        <f t="shared" si="17"/>
        <v>9344.226155443248</v>
      </c>
      <c r="AE60" s="4">
        <f t="shared" si="17"/>
        <v>9294.7620737364687</v>
      </c>
      <c r="AF60" s="4">
        <f t="shared" si="17"/>
        <v>9022.3533953175593</v>
      </c>
      <c r="AG60" s="4">
        <f t="shared" si="17"/>
        <v>8990.016904456781</v>
      </c>
      <c r="AH60" s="4">
        <f t="shared" si="17"/>
        <v>9309.6630330944226</v>
      </c>
      <c r="AI60" s="4">
        <f t="shared" si="17"/>
        <v>9795.1346035204406</v>
      </c>
      <c r="AJ60" s="4">
        <f t="shared" si="17"/>
        <v>10233.839798997953</v>
      </c>
      <c r="AK60" s="4">
        <f t="shared" si="17"/>
        <v>10828.270333704177</v>
      </c>
      <c r="AL60" s="4">
        <f t="shared" si="17"/>
        <v>11377.366536362231</v>
      </c>
      <c r="AM60" s="4">
        <f t="shared" si="17"/>
        <v>11654.376406913625</v>
      </c>
      <c r="AN60" s="4">
        <f t="shared" si="17"/>
        <v>11432.69926087858</v>
      </c>
      <c r="AO60" s="4">
        <f t="shared" si="17"/>
        <v>11146.325137932516</v>
      </c>
      <c r="AP60" s="4">
        <f t="shared" si="17"/>
        <v>11134.850189259601</v>
      </c>
      <c r="AQ60" s="4">
        <f t="shared" si="17"/>
        <v>11416.853200082629</v>
      </c>
      <c r="AR60" s="4">
        <f t="shared" si="17"/>
        <v>11619.870722112655</v>
      </c>
      <c r="AS60" s="4">
        <f t="shared" si="17"/>
        <v>12157.747796277923</v>
      </c>
      <c r="AT60" s="4">
        <f t="shared" si="17"/>
        <v>12730.780786236479</v>
      </c>
      <c r="AU60" s="4">
        <f t="shared" si="17"/>
        <v>13399.128621934551</v>
      </c>
      <c r="AV60" s="4">
        <f t="shared" si="17"/>
        <v>14126.520457755696</v>
      </c>
      <c r="AW60" s="4">
        <f t="shared" si="17"/>
        <v>14631.022938043528</v>
      </c>
      <c r="AX60" s="4">
        <f t="shared" si="17"/>
        <v>15095.493050397994</v>
      </c>
      <c r="AY60" s="4">
        <f t="shared" si="17"/>
        <v>15692.535307361923</v>
      </c>
      <c r="AZ60" s="4">
        <f t="shared" si="17"/>
        <v>16289.930028333336</v>
      </c>
      <c r="BA60" s="4">
        <f t="shared" si="17"/>
        <v>17065.338673018148</v>
      </c>
      <c r="BB60" s="4">
        <f t="shared" si="17"/>
        <v>17839.992176571592</v>
      </c>
      <c r="BC60" s="4">
        <f t="shared" si="17"/>
        <v>18503.84222618557</v>
      </c>
      <c r="BD60" s="4">
        <f t="shared" si="17"/>
        <v>18489.611550477162</v>
      </c>
      <c r="BE60" s="4">
        <f t="shared" si="17"/>
        <v>17344.775940629093</v>
      </c>
      <c r="BF60" s="4">
        <f t="shared" si="17"/>
        <v>17037.499722498022</v>
      </c>
      <c r="BG60" s="4">
        <f t="shared" si="17"/>
        <v>16585.499662524522</v>
      </c>
      <c r="BH60" s="4">
        <f t="shared" si="17"/>
        <v>15804.39979386728</v>
      </c>
      <c r="BI60" s="4">
        <f t="shared" si="17"/>
        <v>15286.700207323172</v>
      </c>
      <c r="BJ60" s="4">
        <f t="shared" si="17"/>
        <v>15485.39993152553</v>
      </c>
    </row>
    <row r="61" spans="2:62">
      <c r="B61" t="s">
        <v>345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>
        <f>Y20-Y43</f>
        <v>27977.504725993211</v>
      </c>
      <c r="Z61" s="4">
        <f>Z20-Z43</f>
        <v>27117.166467252569</v>
      </c>
      <c r="AA61" s="4">
        <f>AA20-AA43</f>
        <v>26161.882061717639</v>
      </c>
      <c r="AB61" s="4">
        <f>AB20-AB43</f>
        <v>25427.720888314241</v>
      </c>
      <c r="AC61" s="4">
        <f t="shared" ref="AC61:AK61" si="18">AC20-AC43</f>
        <v>24408.373445648191</v>
      </c>
      <c r="AD61" s="4">
        <f t="shared" si="18"/>
        <v>24033.481385523974</v>
      </c>
      <c r="AE61" s="4">
        <f t="shared" si="18"/>
        <v>23515.601380411328</v>
      </c>
      <c r="AF61" s="4">
        <f t="shared" si="18"/>
        <v>22511.663829654255</v>
      </c>
      <c r="AG61" s="4">
        <f t="shared" si="18"/>
        <v>21926.633738728775</v>
      </c>
      <c r="AH61" s="4">
        <f t="shared" si="18"/>
        <v>22379.412546554977</v>
      </c>
      <c r="AI61" s="4">
        <f t="shared" si="18"/>
        <v>22216.166010301778</v>
      </c>
      <c r="AJ61" s="4">
        <f t="shared" si="18"/>
        <v>23008.960741818635</v>
      </c>
      <c r="AK61" s="4">
        <f t="shared" si="18"/>
        <v>23952.190494654409</v>
      </c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2:62">
      <c r="B62" t="s">
        <v>346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>
        <f>Y24-Y44</f>
        <v>20252.829435162912</v>
      </c>
      <c r="Z62" s="4">
        <f>Z24-Z44</f>
        <v>19718.403848553447</v>
      </c>
      <c r="AA62" s="4">
        <f>AA24-AA44</f>
        <v>18915.710177094392</v>
      </c>
      <c r="AB62" s="4">
        <f>AB24-AB44</f>
        <v>18639.388603917192</v>
      </c>
      <c r="AC62" s="4">
        <f t="shared" ref="AC62:AK62" si="19">AC24-AC44</f>
        <v>17860.863927130595</v>
      </c>
      <c r="AD62" s="4">
        <f t="shared" si="19"/>
        <v>17709.468799966897</v>
      </c>
      <c r="AE62" s="4">
        <f t="shared" si="19"/>
        <v>17260.142518978693</v>
      </c>
      <c r="AF62" s="4">
        <f t="shared" si="19"/>
        <v>16357.841806201148</v>
      </c>
      <c r="AG62" s="4">
        <f t="shared" si="19"/>
        <v>16072.972809861234</v>
      </c>
      <c r="AH62" s="4">
        <f t="shared" si="19"/>
        <v>16628.414418892338</v>
      </c>
      <c r="AI62" s="4">
        <f t="shared" si="19"/>
        <v>16542.866521155443</v>
      </c>
      <c r="AJ62" s="4">
        <f t="shared" si="19"/>
        <v>17324.756271195256</v>
      </c>
      <c r="AK62" s="4">
        <f t="shared" si="19"/>
        <v>18493.323873260681</v>
      </c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  <row r="63" spans="2:62">
      <c r="B63" t="s">
        <v>306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>AB21-AB45</f>
        <v>12309.335730411154</v>
      </c>
      <c r="AC63" s="4">
        <f t="shared" ref="AC63:AK63" si="20">AC21-AC45</f>
        <v>11967.109959087407</v>
      </c>
      <c r="AD63" s="4">
        <f t="shared" si="20"/>
        <v>11872.477172063398</v>
      </c>
      <c r="AE63" s="4">
        <f t="shared" si="20"/>
        <v>11828.583395840818</v>
      </c>
      <c r="AF63" s="4">
        <f t="shared" si="20"/>
        <v>11479.704501986624</v>
      </c>
      <c r="AG63" s="4">
        <f t="shared" si="20"/>
        <v>11344.655590951319</v>
      </c>
      <c r="AH63" s="4">
        <f t="shared" si="20"/>
        <v>11577.986275654343</v>
      </c>
      <c r="AI63" s="4">
        <f t="shared" si="20"/>
        <v>12086.687473917937</v>
      </c>
      <c r="AJ63" s="4">
        <f t="shared" si="20"/>
        <v>12537.758708748514</v>
      </c>
      <c r="AK63" s="4">
        <f t="shared" si="20"/>
        <v>12988.00376082364</v>
      </c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2:62">
      <c r="B64" t="s">
        <v>308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>AB25-AB46</f>
        <v>9479.8309277488443</v>
      </c>
      <c r="AC64" s="4">
        <f t="shared" ref="AC64:AK64" si="21">AC25-AC46</f>
        <v>9181.9140138716284</v>
      </c>
      <c r="AD64" s="4">
        <f t="shared" si="21"/>
        <v>9137.4846347978382</v>
      </c>
      <c r="AE64" s="4">
        <f t="shared" si="21"/>
        <v>9071.9493101443641</v>
      </c>
      <c r="AF64" s="4">
        <f t="shared" si="21"/>
        <v>8717.197750315474</v>
      </c>
      <c r="AG64" s="4">
        <f t="shared" si="21"/>
        <v>8661.0277497867028</v>
      </c>
      <c r="AH64" s="4">
        <f t="shared" si="21"/>
        <v>8943.1960536009901</v>
      </c>
      <c r="AI64" s="4">
        <f t="shared" si="21"/>
        <v>9379.254799060096</v>
      </c>
      <c r="AJ64" s="4">
        <f t="shared" si="21"/>
        <v>9795.6354376826348</v>
      </c>
      <c r="AK64" s="4">
        <f t="shared" si="21"/>
        <v>10344.621343012039</v>
      </c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</row>
    <row r="66" spans="2:62">
      <c r="B66" s="1" t="s">
        <v>357</v>
      </c>
    </row>
    <row r="67" spans="2:62">
      <c r="C67" s="3">
        <v>1955</v>
      </c>
      <c r="D67" s="3">
        <v>1956</v>
      </c>
      <c r="E67" s="3">
        <v>1957</v>
      </c>
      <c r="F67" s="3">
        <v>1958</v>
      </c>
      <c r="G67" s="3">
        <v>1959</v>
      </c>
      <c r="H67" s="3">
        <v>1960</v>
      </c>
      <c r="I67" s="3">
        <v>1961</v>
      </c>
      <c r="J67" s="3">
        <v>1962</v>
      </c>
      <c r="K67" s="3">
        <v>1963</v>
      </c>
      <c r="L67" s="3">
        <v>1964</v>
      </c>
      <c r="M67" s="3">
        <v>1965</v>
      </c>
      <c r="N67" s="3">
        <v>1966</v>
      </c>
      <c r="O67" s="3">
        <v>1967</v>
      </c>
      <c r="P67" s="3">
        <v>1968</v>
      </c>
      <c r="Q67" s="3">
        <v>1969</v>
      </c>
      <c r="R67" s="3">
        <v>1970</v>
      </c>
      <c r="S67" s="3">
        <v>1971</v>
      </c>
      <c r="T67" s="3">
        <v>1972</v>
      </c>
      <c r="U67" s="3">
        <v>1973</v>
      </c>
      <c r="V67" s="3">
        <v>1974</v>
      </c>
      <c r="W67" s="3">
        <v>1975</v>
      </c>
      <c r="X67" s="3">
        <v>1976</v>
      </c>
      <c r="Y67" s="3">
        <v>1977</v>
      </c>
      <c r="Z67" s="3">
        <v>1978</v>
      </c>
      <c r="AA67" s="3">
        <v>1979</v>
      </c>
      <c r="AB67" s="64">
        <v>1980</v>
      </c>
      <c r="AC67" s="3">
        <v>1981</v>
      </c>
      <c r="AD67" s="3">
        <v>1982</v>
      </c>
      <c r="AE67" s="3">
        <v>1983</v>
      </c>
      <c r="AF67" s="3">
        <v>1984</v>
      </c>
      <c r="AG67" s="3">
        <v>1985</v>
      </c>
      <c r="AH67" s="3">
        <v>1986</v>
      </c>
      <c r="AI67" s="3">
        <v>1987</v>
      </c>
      <c r="AJ67" s="3">
        <v>1988</v>
      </c>
      <c r="AK67" s="3">
        <v>1989</v>
      </c>
      <c r="AL67" s="3">
        <v>1990</v>
      </c>
      <c r="AM67" s="3">
        <v>1991</v>
      </c>
      <c r="AN67" s="3">
        <v>1992</v>
      </c>
      <c r="AO67" s="3">
        <v>1993</v>
      </c>
      <c r="AP67" s="3">
        <v>1994</v>
      </c>
      <c r="AQ67" s="3">
        <v>1995</v>
      </c>
      <c r="AR67" s="3">
        <v>1996</v>
      </c>
      <c r="AS67" s="3">
        <v>1997</v>
      </c>
      <c r="AT67" s="3">
        <v>1998</v>
      </c>
      <c r="AU67" s="3">
        <v>1999</v>
      </c>
      <c r="AV67" s="3">
        <v>2000</v>
      </c>
      <c r="AW67" s="3">
        <v>2001</v>
      </c>
      <c r="AX67" s="3">
        <v>2002</v>
      </c>
      <c r="AY67" s="3">
        <v>2003</v>
      </c>
      <c r="AZ67" s="3">
        <v>2004</v>
      </c>
      <c r="BA67" s="3">
        <v>2005</v>
      </c>
      <c r="BB67" s="3">
        <v>2006</v>
      </c>
      <c r="BC67" s="3">
        <v>2007</v>
      </c>
      <c r="BD67" s="3">
        <v>2008</v>
      </c>
      <c r="BE67" s="3">
        <v>2009</v>
      </c>
      <c r="BF67" s="3">
        <v>2010</v>
      </c>
      <c r="BG67" s="3">
        <v>2011</v>
      </c>
      <c r="BH67" s="3">
        <v>2012</v>
      </c>
      <c r="BI67" s="3">
        <v>2013</v>
      </c>
      <c r="BJ67" s="3">
        <v>2014</v>
      </c>
    </row>
    <row r="68" spans="2:62">
      <c r="B68" t="s">
        <v>78</v>
      </c>
      <c r="C68" s="69">
        <f>C36/(C13*1000)</f>
        <v>8.2832436990879833E-4</v>
      </c>
      <c r="D68" s="69">
        <f t="shared" ref="D68:AQ68" si="22">D36/(D13*1000)</f>
        <v>8.2832436990879822E-4</v>
      </c>
      <c r="E68" s="69">
        <f t="shared" si="22"/>
        <v>8.28324369908798E-4</v>
      </c>
      <c r="F68" s="69">
        <f t="shared" si="22"/>
        <v>8.2832436990879822E-4</v>
      </c>
      <c r="G68" s="69">
        <f t="shared" si="22"/>
        <v>8.2832436990879822E-4</v>
      </c>
      <c r="H68" s="69">
        <f t="shared" si="22"/>
        <v>8.2832436990879822E-4</v>
      </c>
      <c r="I68" s="69">
        <f t="shared" si="22"/>
        <v>8.2832436990879833E-4</v>
      </c>
      <c r="J68" s="69">
        <f t="shared" si="22"/>
        <v>8.2832436990879822E-4</v>
      </c>
      <c r="K68" s="69">
        <f t="shared" si="22"/>
        <v>8.2832436990879822E-4</v>
      </c>
      <c r="L68" s="69">
        <f t="shared" si="22"/>
        <v>8.2832436990879833E-4</v>
      </c>
      <c r="M68" s="69">
        <f t="shared" si="22"/>
        <v>8.2832436990879833E-4</v>
      </c>
      <c r="N68" s="69">
        <f t="shared" si="22"/>
        <v>8.2832436990879811E-4</v>
      </c>
      <c r="O68" s="69">
        <f t="shared" si="22"/>
        <v>8.2832436990879822E-4</v>
      </c>
      <c r="P68" s="69">
        <f t="shared" si="22"/>
        <v>8.2832436990879822E-4</v>
      </c>
      <c r="Q68" s="69">
        <f t="shared" si="22"/>
        <v>8.2832436990879811E-4</v>
      </c>
      <c r="R68" s="69">
        <f t="shared" si="22"/>
        <v>8.2832436990879822E-4</v>
      </c>
      <c r="S68" s="69">
        <f t="shared" si="22"/>
        <v>8.2832436990879822E-4</v>
      </c>
      <c r="T68" s="69">
        <f t="shared" si="22"/>
        <v>8.2832436990879822E-4</v>
      </c>
      <c r="U68" s="69">
        <f t="shared" si="22"/>
        <v>8.2832436990879811E-4</v>
      </c>
      <c r="V68" s="69">
        <f t="shared" si="22"/>
        <v>8.2832436990879811E-4</v>
      </c>
      <c r="W68" s="69">
        <f t="shared" si="22"/>
        <v>8.2832436990879811E-4</v>
      </c>
      <c r="X68" s="69">
        <f t="shared" si="22"/>
        <v>8.2832436990879833E-4</v>
      </c>
      <c r="Y68" s="69">
        <f t="shared" si="22"/>
        <v>8.2832436990879811E-4</v>
      </c>
      <c r="Z68" s="69">
        <f t="shared" si="22"/>
        <v>8.2832436990879822E-4</v>
      </c>
      <c r="AA68" s="69">
        <f t="shared" si="22"/>
        <v>8.2832436990879822E-4</v>
      </c>
      <c r="AB68" s="69">
        <f t="shared" si="22"/>
        <v>8.2832436990879822E-4</v>
      </c>
      <c r="AC68" s="69">
        <f t="shared" si="22"/>
        <v>9.4267348100116359E-4</v>
      </c>
      <c r="AD68" s="69">
        <f t="shared" si="22"/>
        <v>8.7680224470450664E-4</v>
      </c>
      <c r="AE68" s="69">
        <f t="shared" si="22"/>
        <v>9.6756800523587036E-4</v>
      </c>
      <c r="AF68" s="69">
        <f t="shared" si="22"/>
        <v>9.4683019669366717E-4</v>
      </c>
      <c r="AG68" s="69">
        <f t="shared" si="22"/>
        <v>1.188907154194531E-3</v>
      </c>
      <c r="AH68" s="69">
        <f t="shared" si="22"/>
        <v>1.0781727186043066E-3</v>
      </c>
      <c r="AI68" s="69">
        <f t="shared" si="22"/>
        <v>1.0439607569620725E-3</v>
      </c>
      <c r="AJ68" s="69">
        <f t="shared" si="22"/>
        <v>9.5073348566319688E-4</v>
      </c>
      <c r="AK68" s="69">
        <f t="shared" si="22"/>
        <v>9.7293416199022327E-4</v>
      </c>
      <c r="AL68" s="69">
        <f t="shared" si="22"/>
        <v>8.9977496950078737E-4</v>
      </c>
      <c r="AM68" s="69">
        <f t="shared" si="22"/>
        <v>8.9155213506265387E-4</v>
      </c>
      <c r="AN68" s="69">
        <f t="shared" si="22"/>
        <v>9.5462454365873386E-4</v>
      </c>
      <c r="AO68" s="69">
        <f t="shared" si="22"/>
        <v>1.0026858003694321E-3</v>
      </c>
      <c r="AP68" s="69">
        <f t="shared" si="22"/>
        <v>9.8399637623675161E-4</v>
      </c>
      <c r="AQ68" s="69">
        <f t="shared" si="22"/>
        <v>9.4853690550578292E-4</v>
      </c>
    </row>
    <row r="69" spans="2:62">
      <c r="B69" t="s">
        <v>358</v>
      </c>
      <c r="C69" s="69">
        <f>C35/(C10*1000)</f>
        <v>7.9392177286227977E-4</v>
      </c>
      <c r="D69" s="69">
        <f t="shared" ref="D69:AQ69" si="23">D35/(D10*1000)</f>
        <v>7.9392177286227987E-4</v>
      </c>
      <c r="E69" s="69">
        <f t="shared" si="23"/>
        <v>7.9392177286227977E-4</v>
      </c>
      <c r="F69" s="69">
        <f t="shared" si="23"/>
        <v>7.9392177286227977E-4</v>
      </c>
      <c r="G69" s="69">
        <f t="shared" si="23"/>
        <v>7.9392177286227977E-4</v>
      </c>
      <c r="H69" s="69">
        <f t="shared" si="23"/>
        <v>7.9392177286227966E-4</v>
      </c>
      <c r="I69" s="69">
        <f t="shared" si="23"/>
        <v>7.9392177286227977E-4</v>
      </c>
      <c r="J69" s="69">
        <f t="shared" si="23"/>
        <v>7.9392177286227977E-4</v>
      </c>
      <c r="K69" s="69">
        <f t="shared" si="23"/>
        <v>7.9392177286227977E-4</v>
      </c>
      <c r="L69" s="69">
        <f t="shared" si="23"/>
        <v>7.9392177286227966E-4</v>
      </c>
      <c r="M69" s="69">
        <f t="shared" si="23"/>
        <v>7.9392177286227977E-4</v>
      </c>
      <c r="N69" s="69">
        <f t="shared" si="23"/>
        <v>7.9392177286227966E-4</v>
      </c>
      <c r="O69" s="69">
        <f t="shared" si="23"/>
        <v>7.9392177286227955E-4</v>
      </c>
      <c r="P69" s="69">
        <f t="shared" si="23"/>
        <v>7.9392177286227977E-4</v>
      </c>
      <c r="Q69" s="69">
        <f t="shared" si="23"/>
        <v>7.9392177286227966E-4</v>
      </c>
      <c r="R69" s="69">
        <f t="shared" si="23"/>
        <v>7.9392177286227977E-4</v>
      </c>
      <c r="S69" s="69">
        <f t="shared" si="23"/>
        <v>7.9392177286227977E-4</v>
      </c>
      <c r="T69" s="69">
        <f t="shared" si="23"/>
        <v>7.9392177286227987E-4</v>
      </c>
      <c r="U69" s="69">
        <f t="shared" si="23"/>
        <v>7.9392177286227977E-4</v>
      </c>
      <c r="V69" s="69">
        <f t="shared" si="23"/>
        <v>7.9392177286227987E-4</v>
      </c>
      <c r="W69" s="69">
        <f t="shared" si="23"/>
        <v>7.9392177286227977E-4</v>
      </c>
      <c r="X69" s="69">
        <f t="shared" si="23"/>
        <v>7.9392177286227966E-4</v>
      </c>
      <c r="Y69" s="69">
        <f t="shared" si="23"/>
        <v>7.9392177286227966E-4</v>
      </c>
      <c r="Z69" s="69">
        <f t="shared" si="23"/>
        <v>7.9392177286227977E-4</v>
      </c>
      <c r="AA69" s="69">
        <f t="shared" si="23"/>
        <v>7.9392177286227977E-4</v>
      </c>
      <c r="AB69" s="69">
        <f t="shared" si="23"/>
        <v>7.9392177286227966E-4</v>
      </c>
      <c r="AC69" s="69">
        <f t="shared" si="23"/>
        <v>8.9617538842990947E-4</v>
      </c>
      <c r="AD69" s="69">
        <f t="shared" si="23"/>
        <v>8.2919170333401945E-4</v>
      </c>
      <c r="AE69" s="69">
        <f t="shared" si="23"/>
        <v>9.069779935559813E-4</v>
      </c>
      <c r="AF69" s="69">
        <f t="shared" si="23"/>
        <v>8.8446614551729156E-4</v>
      </c>
      <c r="AG69" s="69">
        <f t="shared" si="23"/>
        <v>1.1002233320889963E-3</v>
      </c>
      <c r="AH69" s="69">
        <f t="shared" si="23"/>
        <v>9.89383165754442E-4</v>
      </c>
      <c r="AI69" s="69">
        <f t="shared" si="23"/>
        <v>9.5822882130600735E-4</v>
      </c>
      <c r="AJ69" s="69">
        <f t="shared" si="23"/>
        <v>8.7677666573936306E-4</v>
      </c>
      <c r="AK69" s="69">
        <f t="shared" si="23"/>
        <v>8.9509593332516276E-4</v>
      </c>
      <c r="AL69" s="69">
        <f t="shared" si="23"/>
        <v>8.2928966113906025E-4</v>
      </c>
      <c r="AM69" s="69">
        <f t="shared" si="23"/>
        <v>8.2206607457443125E-4</v>
      </c>
      <c r="AN69" s="69">
        <f t="shared" si="23"/>
        <v>8.7424239077727134E-4</v>
      </c>
      <c r="AO69" s="69">
        <f t="shared" si="23"/>
        <v>9.3128951648372674E-4</v>
      </c>
      <c r="AP69" s="69">
        <f t="shared" si="23"/>
        <v>9.0882243875542283E-4</v>
      </c>
      <c r="AQ69" s="69">
        <f t="shared" si="23"/>
        <v>9.5418456003103528E-4</v>
      </c>
    </row>
    <row r="70" spans="2:62">
      <c r="B70" t="s">
        <v>71</v>
      </c>
      <c r="C70" s="69">
        <f t="shared" ref="C70:AA70" si="24">C39/(C14*1000)</f>
        <v>8.2832436990879822E-4</v>
      </c>
      <c r="D70" s="69">
        <f t="shared" si="24"/>
        <v>8.2832436990879833E-4</v>
      </c>
      <c r="E70" s="69">
        <f t="shared" si="24"/>
        <v>8.2832436990879811E-4</v>
      </c>
      <c r="F70" s="69">
        <f t="shared" si="24"/>
        <v>8.2832436990879822E-4</v>
      </c>
      <c r="G70" s="69">
        <f t="shared" si="24"/>
        <v>8.2832436990879822E-4</v>
      </c>
      <c r="H70" s="69">
        <f t="shared" si="24"/>
        <v>8.2832436990879811E-4</v>
      </c>
      <c r="I70" s="69">
        <f t="shared" si="24"/>
        <v>8.2832436990879833E-4</v>
      </c>
      <c r="J70" s="69">
        <f t="shared" si="24"/>
        <v>8.2832436990879811E-4</v>
      </c>
      <c r="K70" s="69">
        <f t="shared" si="24"/>
        <v>8.2832436990879822E-4</v>
      </c>
      <c r="L70" s="69">
        <f t="shared" si="24"/>
        <v>8.2832436990879822E-4</v>
      </c>
      <c r="M70" s="69">
        <f t="shared" si="24"/>
        <v>8.2832436990879822E-4</v>
      </c>
      <c r="N70" s="69">
        <f t="shared" si="24"/>
        <v>8.2832436990879822E-4</v>
      </c>
      <c r="O70" s="69">
        <f t="shared" si="24"/>
        <v>8.2832436990879822E-4</v>
      </c>
      <c r="P70" s="69">
        <f t="shared" si="24"/>
        <v>8.2832436990879811E-4</v>
      </c>
      <c r="Q70" s="69">
        <f t="shared" si="24"/>
        <v>8.2832436990879811E-4</v>
      </c>
      <c r="R70" s="69">
        <f t="shared" si="24"/>
        <v>8.2832436990879811E-4</v>
      </c>
      <c r="S70" s="69">
        <f t="shared" si="24"/>
        <v>8.2832436990879811E-4</v>
      </c>
      <c r="T70" s="69">
        <f t="shared" si="24"/>
        <v>8.2832436990879822E-4</v>
      </c>
      <c r="U70" s="69">
        <f t="shared" si="24"/>
        <v>8.2832436990879811E-4</v>
      </c>
      <c r="V70" s="69">
        <f t="shared" si="24"/>
        <v>8.2832436990879822E-4</v>
      </c>
      <c r="W70" s="69">
        <f t="shared" si="24"/>
        <v>8.2832436990879822E-4</v>
      </c>
      <c r="X70" s="69">
        <f t="shared" si="24"/>
        <v>8.2832436990879833E-4</v>
      </c>
      <c r="Y70" s="69">
        <f t="shared" si="24"/>
        <v>8.2832436990879822E-4</v>
      </c>
      <c r="Z70" s="69">
        <f t="shared" si="24"/>
        <v>8.2832436990879833E-4</v>
      </c>
      <c r="AA70" s="69">
        <f t="shared" si="24"/>
        <v>8.2832436990879822E-4</v>
      </c>
      <c r="AB70" s="69">
        <f>AB39/(AB14*1000)</f>
        <v>8.2840463662409809E-4</v>
      </c>
      <c r="AC70" s="69">
        <f t="shared" ref="AC70:AQ70" si="25">AC39/(AC14*1000)</f>
        <v>9.4259992301811378E-4</v>
      </c>
      <c r="AD70" s="69">
        <f t="shared" si="25"/>
        <v>8.768268052878474E-4</v>
      </c>
      <c r="AE70" s="69">
        <f t="shared" si="25"/>
        <v>9.6749381139837149E-4</v>
      </c>
      <c r="AF70" s="69">
        <f t="shared" si="25"/>
        <v>9.4683124690411573E-4</v>
      </c>
      <c r="AG70" s="69">
        <f t="shared" si="25"/>
        <v>1.1889480641180735E-3</v>
      </c>
      <c r="AH70" s="69">
        <f t="shared" si="25"/>
        <v>1.0780731563446275E-3</v>
      </c>
      <c r="AI70" s="69">
        <f t="shared" si="25"/>
        <v>1.0439937650910263E-3</v>
      </c>
      <c r="AJ70" s="69">
        <f t="shared" si="25"/>
        <v>9.5076356011244327E-4</v>
      </c>
      <c r="AK70" s="69">
        <f t="shared" si="25"/>
        <v>9.7301500707893914E-4</v>
      </c>
      <c r="AL70" s="69">
        <f t="shared" si="25"/>
        <v>8.9982627244478348E-4</v>
      </c>
      <c r="AM70" s="69">
        <f t="shared" si="25"/>
        <v>8.9163262168169501E-4</v>
      </c>
      <c r="AN70" s="69">
        <f t="shared" si="25"/>
        <v>9.5472296036169541E-4</v>
      </c>
      <c r="AO70" s="69">
        <f t="shared" si="25"/>
        <v>1.0028429120384648E-3</v>
      </c>
      <c r="AP70" s="69">
        <f t="shared" si="25"/>
        <v>9.8402730401738088E-4</v>
      </c>
      <c r="AQ70" s="69">
        <f t="shared" si="25"/>
        <v>9.485749350181033E-4</v>
      </c>
    </row>
    <row r="71" spans="2:62">
      <c r="B71" t="s">
        <v>75</v>
      </c>
      <c r="C71" s="69">
        <f>C40/(C11*1000)</f>
        <v>7.9392177286227977E-4</v>
      </c>
      <c r="D71" s="69">
        <f t="shared" ref="D71:AA71" si="26">D40/(D11*1000)</f>
        <v>7.9392177286227977E-4</v>
      </c>
      <c r="E71" s="69">
        <f t="shared" si="26"/>
        <v>7.9392177286227998E-4</v>
      </c>
      <c r="F71" s="69">
        <f t="shared" si="26"/>
        <v>7.9392177286227987E-4</v>
      </c>
      <c r="G71" s="69">
        <f t="shared" si="26"/>
        <v>7.9392177286227966E-4</v>
      </c>
      <c r="H71" s="69">
        <f t="shared" si="26"/>
        <v>7.9392177286227966E-4</v>
      </c>
      <c r="I71" s="69">
        <f t="shared" si="26"/>
        <v>7.9392177286227966E-4</v>
      </c>
      <c r="J71" s="69">
        <f t="shared" si="26"/>
        <v>7.9392177286227977E-4</v>
      </c>
      <c r="K71" s="69">
        <f t="shared" si="26"/>
        <v>7.9392177286227987E-4</v>
      </c>
      <c r="L71" s="69">
        <f t="shared" si="26"/>
        <v>7.9392177286227955E-4</v>
      </c>
      <c r="M71" s="69">
        <f t="shared" si="26"/>
        <v>7.9392177286227977E-4</v>
      </c>
      <c r="N71" s="69">
        <f t="shared" si="26"/>
        <v>7.9392177286227966E-4</v>
      </c>
      <c r="O71" s="69">
        <f t="shared" si="26"/>
        <v>7.9392177286227966E-4</v>
      </c>
      <c r="P71" s="69">
        <f t="shared" si="26"/>
        <v>7.9392177286227998E-4</v>
      </c>
      <c r="Q71" s="69">
        <f t="shared" si="26"/>
        <v>7.9392177286227966E-4</v>
      </c>
      <c r="R71" s="69">
        <f t="shared" si="26"/>
        <v>7.9392177286227977E-4</v>
      </c>
      <c r="S71" s="69">
        <f t="shared" si="26"/>
        <v>7.9392177286227966E-4</v>
      </c>
      <c r="T71" s="69">
        <f t="shared" si="26"/>
        <v>7.9392177286227987E-4</v>
      </c>
      <c r="U71" s="69">
        <f t="shared" si="26"/>
        <v>7.9392177286227987E-4</v>
      </c>
      <c r="V71" s="69">
        <f t="shared" si="26"/>
        <v>7.9392177286227987E-4</v>
      </c>
      <c r="W71" s="69">
        <f t="shared" si="26"/>
        <v>7.9392177286227977E-4</v>
      </c>
      <c r="X71" s="69">
        <f t="shared" si="26"/>
        <v>7.9392177286227966E-4</v>
      </c>
      <c r="Y71" s="69">
        <f t="shared" si="26"/>
        <v>7.9392177286227966E-4</v>
      </c>
      <c r="Z71" s="69">
        <f t="shared" si="26"/>
        <v>7.9392177286227977E-4</v>
      </c>
      <c r="AA71" s="69">
        <f t="shared" si="26"/>
        <v>7.9392177286227977E-4</v>
      </c>
      <c r="AB71" s="69">
        <f>AB40/(AB11*1000)</f>
        <v>7.9392177286227944E-4</v>
      </c>
      <c r="AC71" s="69">
        <f t="shared" ref="AC71:AQ71" si="27">AC40/(AC11*1000)</f>
        <v>8.9617538842990925E-4</v>
      </c>
      <c r="AD71" s="69">
        <f t="shared" si="27"/>
        <v>8.2919170333401945E-4</v>
      </c>
      <c r="AE71" s="69">
        <f t="shared" si="27"/>
        <v>9.0697799355598141E-4</v>
      </c>
      <c r="AF71" s="69">
        <f t="shared" si="27"/>
        <v>8.8446614551729145E-4</v>
      </c>
      <c r="AG71" s="69">
        <f t="shared" si="27"/>
        <v>1.1002233320889958E-3</v>
      </c>
      <c r="AH71" s="69">
        <f t="shared" si="27"/>
        <v>9.89383165754442E-4</v>
      </c>
      <c r="AI71" s="69">
        <f t="shared" si="27"/>
        <v>9.5822882130600724E-4</v>
      </c>
      <c r="AJ71" s="69">
        <f t="shared" si="27"/>
        <v>8.7677666573936317E-4</v>
      </c>
      <c r="AK71" s="69">
        <f t="shared" si="27"/>
        <v>8.9509593332516297E-4</v>
      </c>
      <c r="AL71" s="69">
        <f t="shared" si="27"/>
        <v>8.2928966113906025E-4</v>
      </c>
      <c r="AM71" s="69">
        <f t="shared" si="27"/>
        <v>8.2206607457443125E-4</v>
      </c>
      <c r="AN71" s="69">
        <f t="shared" si="27"/>
        <v>8.7424239077727134E-4</v>
      </c>
      <c r="AO71" s="69">
        <f t="shared" si="27"/>
        <v>9.3128951648372706E-4</v>
      </c>
      <c r="AP71" s="69">
        <f t="shared" si="27"/>
        <v>9.0882243875542272E-4</v>
      </c>
      <c r="AQ71" s="69">
        <f t="shared" si="27"/>
        <v>9.5418456003103517E-4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2"/>
  <sheetViews>
    <sheetView topLeftCell="A3" zoomScale="125" zoomScaleNormal="125" zoomScalePageLayoutView="125" workbookViewId="0">
      <pane xSplit="15260" topLeftCell="P1" activePane="topRight"/>
      <selection activeCell="B4" sqref="B4"/>
      <selection pane="topRight" activeCell="S14" sqref="S14:S17"/>
    </sheetView>
  </sheetViews>
  <sheetFormatPr baseColWidth="10" defaultRowHeight="15" x14ac:dyDescent="0"/>
  <sheetData>
    <row r="1" spans="2:17">
      <c r="B1" t="s">
        <v>394</v>
      </c>
    </row>
    <row r="2" spans="2:17">
      <c r="B2" t="s">
        <v>395</v>
      </c>
    </row>
    <row r="3" spans="2:17">
      <c r="B3" t="s">
        <v>35</v>
      </c>
    </row>
    <row r="5" spans="2:17">
      <c r="B5" t="s">
        <v>396</v>
      </c>
    </row>
    <row r="7" spans="2:17">
      <c r="C7" s="9">
        <v>2002</v>
      </c>
      <c r="D7" s="9">
        <v>2003</v>
      </c>
      <c r="E7" s="9">
        <v>2004</v>
      </c>
      <c r="F7" s="9">
        <v>2005</v>
      </c>
      <c r="G7" s="9">
        <v>2006</v>
      </c>
      <c r="H7" s="9">
        <v>2007</v>
      </c>
      <c r="I7" s="9">
        <v>2008</v>
      </c>
      <c r="J7" s="9">
        <v>2009</v>
      </c>
      <c r="K7" s="9">
        <v>2010</v>
      </c>
      <c r="L7" s="9">
        <v>2011</v>
      </c>
      <c r="M7" s="9">
        <v>2012</v>
      </c>
      <c r="N7" s="9">
        <v>2013</v>
      </c>
      <c r="O7" s="9">
        <v>2014</v>
      </c>
      <c r="P7" s="9">
        <v>2015</v>
      </c>
      <c r="Q7" s="9">
        <v>2016</v>
      </c>
    </row>
    <row r="8" spans="2:17">
      <c r="B8" t="s">
        <v>1</v>
      </c>
      <c r="C8" s="4">
        <v>617.25</v>
      </c>
      <c r="D8" s="4">
        <v>601.5</v>
      </c>
      <c r="E8" s="4">
        <v>570.94999999999993</v>
      </c>
      <c r="F8" s="4">
        <v>481.1</v>
      </c>
      <c r="G8" s="4">
        <v>453.34999999999997</v>
      </c>
      <c r="H8" s="4">
        <v>473.52499999999998</v>
      </c>
      <c r="I8" s="4">
        <v>681.27500000000009</v>
      </c>
      <c r="J8" s="4">
        <v>990.19999999999993</v>
      </c>
      <c r="K8" s="4">
        <v>1105.0250000000001</v>
      </c>
      <c r="L8" s="4">
        <v>1206.5</v>
      </c>
      <c r="M8" s="4">
        <v>1389.675</v>
      </c>
      <c r="N8" s="4">
        <v>1460.55</v>
      </c>
      <c r="O8" s="4">
        <v>1404.625</v>
      </c>
      <c r="P8" s="4">
        <v>1274.9499999999998</v>
      </c>
      <c r="Q8" s="4">
        <v>1151.0999999999999</v>
      </c>
    </row>
    <row r="9" spans="2:17">
      <c r="B9" t="s">
        <v>2</v>
      </c>
      <c r="C9" s="4">
        <v>31.249999999999996</v>
      </c>
      <c r="D9" s="4">
        <v>37.15</v>
      </c>
      <c r="E9" s="4">
        <v>32.75</v>
      </c>
      <c r="F9" s="4">
        <v>36.224999999999994</v>
      </c>
      <c r="G9" s="4">
        <v>34.349999999999994</v>
      </c>
      <c r="H9" s="4">
        <v>34.875</v>
      </c>
      <c r="I9" s="4">
        <v>49.224999999999994</v>
      </c>
      <c r="J9" s="4">
        <v>87.7</v>
      </c>
      <c r="K9" s="4">
        <v>98.95</v>
      </c>
      <c r="L9" s="4">
        <v>113.3</v>
      </c>
      <c r="M9" s="4">
        <v>125.35</v>
      </c>
      <c r="N9" s="4">
        <v>140.14999999999998</v>
      </c>
      <c r="O9" s="4">
        <v>131.27500000000001</v>
      </c>
      <c r="P9" s="4">
        <v>105.3</v>
      </c>
      <c r="Q9" s="4">
        <v>95.775000000000006</v>
      </c>
    </row>
    <row r="10" spans="2:17">
      <c r="B10" t="s">
        <v>3</v>
      </c>
      <c r="C10" s="4">
        <v>40.674999999999997</v>
      </c>
      <c r="D10" s="4">
        <v>49.099999999999994</v>
      </c>
      <c r="E10" s="4">
        <v>45.125</v>
      </c>
      <c r="F10" s="4">
        <v>45.550000000000004</v>
      </c>
      <c r="G10" s="4">
        <v>43.1</v>
      </c>
      <c r="H10" s="4">
        <v>40.1</v>
      </c>
      <c r="I10" s="4">
        <v>42.35</v>
      </c>
      <c r="J10" s="4">
        <v>66.024999999999991</v>
      </c>
      <c r="K10" s="4">
        <v>78</v>
      </c>
      <c r="L10" s="4">
        <v>87.174999999999997</v>
      </c>
      <c r="M10" s="4">
        <v>106.9</v>
      </c>
      <c r="N10" s="4">
        <v>117.52499999999999</v>
      </c>
      <c r="O10" s="4">
        <v>100.8</v>
      </c>
      <c r="P10" s="4">
        <v>88.875</v>
      </c>
      <c r="Q10" s="4">
        <v>82.574999999999989</v>
      </c>
    </row>
    <row r="11" spans="2:17">
      <c r="B11" t="s">
        <v>4</v>
      </c>
      <c r="C11" s="4">
        <v>33.25</v>
      </c>
      <c r="D11" s="4">
        <v>45.425000000000004</v>
      </c>
      <c r="E11" s="4">
        <v>44.174999999999997</v>
      </c>
      <c r="F11" s="4">
        <v>36.1</v>
      </c>
      <c r="G11" s="4">
        <v>34.1</v>
      </c>
      <c r="H11" s="4">
        <v>39.349999999999994</v>
      </c>
      <c r="I11" s="4">
        <v>58.099999999999994</v>
      </c>
      <c r="J11" s="4">
        <v>105.72500000000001</v>
      </c>
      <c r="K11" s="4">
        <v>120.5</v>
      </c>
      <c r="L11" s="4">
        <v>130.1</v>
      </c>
      <c r="M11" s="4">
        <v>142.30000000000001</v>
      </c>
      <c r="N11" s="4">
        <v>136.19999999999999</v>
      </c>
      <c r="O11" s="4">
        <v>120.72499999999999</v>
      </c>
      <c r="P11" s="4">
        <v>106.625</v>
      </c>
      <c r="Q11" s="4">
        <v>85.625</v>
      </c>
    </row>
    <row r="12" spans="2:17">
      <c r="B12" t="s">
        <v>5</v>
      </c>
      <c r="C12" s="4">
        <v>90.15</v>
      </c>
      <c r="D12" s="4">
        <v>97.55</v>
      </c>
      <c r="E12" s="4">
        <v>105.97500000000001</v>
      </c>
      <c r="F12" s="4">
        <v>108.075</v>
      </c>
      <c r="G12" s="4">
        <v>113.05000000000001</v>
      </c>
      <c r="H12" s="4">
        <v>104.02500000000001</v>
      </c>
      <c r="I12" s="4">
        <v>175.07499999999999</v>
      </c>
      <c r="J12" s="4">
        <v>272.375</v>
      </c>
      <c r="K12" s="4">
        <v>303.14999999999998</v>
      </c>
      <c r="L12" s="4">
        <v>318.27499999999998</v>
      </c>
      <c r="M12" s="4">
        <v>359.20000000000005</v>
      </c>
      <c r="N12" s="4">
        <v>371.4</v>
      </c>
      <c r="O12" s="4">
        <v>354.35</v>
      </c>
      <c r="P12" s="4">
        <v>323.57499999999999</v>
      </c>
      <c r="Q12" s="4">
        <v>286.67500000000001</v>
      </c>
    </row>
    <row r="13" spans="2:17">
      <c r="B13" t="s">
        <v>6</v>
      </c>
      <c r="C13" s="4">
        <v>23.574999999999996</v>
      </c>
      <c r="D13" s="4">
        <v>25.774999999999999</v>
      </c>
      <c r="E13" s="4">
        <v>26.774999999999999</v>
      </c>
      <c r="F13" s="4">
        <v>22.375</v>
      </c>
      <c r="G13" s="4">
        <v>17.399999999999999</v>
      </c>
      <c r="H13" s="4">
        <v>16.575000000000003</v>
      </c>
      <c r="I13" s="4">
        <v>20.400000000000002</v>
      </c>
      <c r="J13" s="4">
        <v>34.275000000000006</v>
      </c>
      <c r="K13" s="4">
        <v>38.625</v>
      </c>
      <c r="L13" s="4">
        <v>43.35</v>
      </c>
      <c r="M13" s="4">
        <v>50.7</v>
      </c>
      <c r="N13" s="4">
        <v>57.174999999999997</v>
      </c>
      <c r="O13" s="4">
        <v>54.375000000000007</v>
      </c>
      <c r="P13" s="4">
        <v>48.825000000000003</v>
      </c>
      <c r="Q13" s="4">
        <v>41.15</v>
      </c>
    </row>
    <row r="14" spans="2:17">
      <c r="B14" t="s">
        <v>7</v>
      </c>
      <c r="C14" s="4">
        <v>108.075</v>
      </c>
      <c r="D14" s="4">
        <v>117.4</v>
      </c>
      <c r="E14" s="4">
        <v>115.10000000000001</v>
      </c>
      <c r="F14" s="4">
        <v>98.4</v>
      </c>
      <c r="G14" s="4">
        <v>92.75</v>
      </c>
      <c r="H14" s="4">
        <v>83.075000000000003</v>
      </c>
      <c r="I14" s="4">
        <v>114.4</v>
      </c>
      <c r="J14" s="4">
        <v>165.8</v>
      </c>
      <c r="K14" s="4">
        <v>189.17500000000001</v>
      </c>
      <c r="L14" s="4">
        <v>201.8</v>
      </c>
      <c r="M14" s="4">
        <v>235.85</v>
      </c>
      <c r="N14" s="4">
        <v>254.7</v>
      </c>
      <c r="O14" s="4">
        <v>241.07499999999999</v>
      </c>
      <c r="P14" s="4">
        <v>209.75</v>
      </c>
      <c r="Q14" s="4">
        <v>181.375</v>
      </c>
    </row>
    <row r="15" spans="2:17">
      <c r="B15" t="s">
        <v>8</v>
      </c>
      <c r="C15" s="4">
        <v>70.125</v>
      </c>
      <c r="D15" s="4">
        <v>78.174999999999997</v>
      </c>
      <c r="E15" s="4">
        <v>76.05</v>
      </c>
      <c r="F15" s="4">
        <v>78.575000000000003</v>
      </c>
      <c r="G15" s="4">
        <v>78.550000000000011</v>
      </c>
      <c r="H15" s="4">
        <v>71.775000000000006</v>
      </c>
      <c r="I15" s="4">
        <v>113.80000000000001</v>
      </c>
      <c r="J15" s="4">
        <v>187.52500000000001</v>
      </c>
      <c r="K15" s="4">
        <v>212.72499999999999</v>
      </c>
      <c r="L15" s="4">
        <v>235.67500000000001</v>
      </c>
      <c r="M15" s="4">
        <v>291.3</v>
      </c>
      <c r="N15" s="4">
        <v>304.8</v>
      </c>
      <c r="O15" s="4">
        <v>290.82500000000005</v>
      </c>
      <c r="P15" s="4">
        <v>260.72500000000002</v>
      </c>
      <c r="Q15" s="4">
        <v>231.60000000000002</v>
      </c>
    </row>
    <row r="16" spans="2:17">
      <c r="B16" t="s">
        <v>9</v>
      </c>
      <c r="C16" s="4">
        <v>328.70000000000005</v>
      </c>
      <c r="D16" s="4">
        <v>349.3</v>
      </c>
      <c r="E16" s="4">
        <v>341.35</v>
      </c>
      <c r="F16" s="4">
        <v>250.375</v>
      </c>
      <c r="G16" s="4">
        <v>242.10000000000002</v>
      </c>
      <c r="H16" s="4">
        <v>247.52499999999998</v>
      </c>
      <c r="I16" s="4">
        <v>349.57500000000005</v>
      </c>
      <c r="J16" s="4">
        <v>636.84999999999991</v>
      </c>
      <c r="K16" s="4">
        <v>696.67500000000007</v>
      </c>
      <c r="L16" s="4">
        <v>759.95</v>
      </c>
      <c r="M16" s="4">
        <v>880.75</v>
      </c>
      <c r="N16" s="4">
        <v>893.22500000000002</v>
      </c>
      <c r="O16" s="4">
        <v>773.3</v>
      </c>
      <c r="P16" s="4">
        <v>703.1</v>
      </c>
      <c r="Q16" s="4">
        <v>593.65</v>
      </c>
    </row>
    <row r="17" spans="2:22">
      <c r="B17" t="s">
        <v>10</v>
      </c>
      <c r="C17" s="4">
        <v>217.55</v>
      </c>
      <c r="D17" s="4">
        <v>236.85</v>
      </c>
      <c r="E17" s="4">
        <v>229.85000000000002</v>
      </c>
      <c r="F17" s="4">
        <v>201.75</v>
      </c>
      <c r="G17" s="4">
        <v>196.77499999999998</v>
      </c>
      <c r="H17" s="4">
        <v>213.47499999999999</v>
      </c>
      <c r="I17" s="4">
        <v>301.92500000000001</v>
      </c>
      <c r="J17" s="4">
        <v>525.04999999999995</v>
      </c>
      <c r="K17" s="4">
        <v>571.25</v>
      </c>
      <c r="L17" s="4">
        <v>596.42500000000007</v>
      </c>
      <c r="M17" s="4">
        <v>673.45</v>
      </c>
      <c r="N17" s="4">
        <v>690.47499999999991</v>
      </c>
      <c r="O17" s="4">
        <v>626.85</v>
      </c>
      <c r="P17" s="4">
        <v>552.54999999999995</v>
      </c>
      <c r="Q17" s="4">
        <v>501.625</v>
      </c>
    </row>
    <row r="18" spans="2:22">
      <c r="B18" t="s">
        <v>11</v>
      </c>
      <c r="C18" s="4">
        <v>81.924999999999997</v>
      </c>
      <c r="D18" s="4">
        <v>75.599999999999994</v>
      </c>
      <c r="E18" s="4">
        <v>76.900000000000006</v>
      </c>
      <c r="F18" s="4">
        <v>71.924999999999997</v>
      </c>
      <c r="G18" s="4">
        <v>61.325000000000003</v>
      </c>
      <c r="H18" s="4">
        <v>61.9</v>
      </c>
      <c r="I18" s="4">
        <v>74.474999999999994</v>
      </c>
      <c r="J18" s="4">
        <v>101.17500000000001</v>
      </c>
      <c r="K18" s="4">
        <v>114.65</v>
      </c>
      <c r="L18" s="4">
        <v>125.15</v>
      </c>
      <c r="M18" s="4">
        <v>167.8</v>
      </c>
      <c r="N18" s="4">
        <v>174.02500000000001</v>
      </c>
      <c r="O18" s="4">
        <v>150.125</v>
      </c>
      <c r="P18" s="4">
        <v>146.42500000000001</v>
      </c>
      <c r="Q18" s="4">
        <v>137.94999999999999</v>
      </c>
    </row>
    <row r="19" spans="2:22">
      <c r="B19" t="s">
        <v>12</v>
      </c>
      <c r="C19" s="4">
        <v>143.30000000000001</v>
      </c>
      <c r="D19" s="4">
        <v>155.52500000000001</v>
      </c>
      <c r="E19" s="4">
        <v>170</v>
      </c>
      <c r="F19" s="4">
        <v>124.25</v>
      </c>
      <c r="G19" s="4">
        <v>106.1</v>
      </c>
      <c r="H19" s="4">
        <v>97.75</v>
      </c>
      <c r="I19" s="4">
        <v>113.60000000000001</v>
      </c>
      <c r="J19" s="4">
        <v>164.1</v>
      </c>
      <c r="K19" s="4">
        <v>199.90000000000003</v>
      </c>
      <c r="L19" s="4">
        <v>227.22500000000002</v>
      </c>
      <c r="M19" s="4">
        <v>270.52499999999998</v>
      </c>
      <c r="N19" s="4">
        <v>284.54999999999995</v>
      </c>
      <c r="O19" s="4">
        <v>275.82500000000005</v>
      </c>
      <c r="P19" s="4">
        <v>243.42500000000001</v>
      </c>
      <c r="Q19" s="4">
        <v>215.42499999999998</v>
      </c>
    </row>
    <row r="20" spans="2:22">
      <c r="B20" t="s">
        <v>13</v>
      </c>
      <c r="C20" s="4">
        <v>200.45000000000002</v>
      </c>
      <c r="D20" s="4">
        <v>209.64999999999998</v>
      </c>
      <c r="E20" s="4">
        <v>199.72499999999999</v>
      </c>
      <c r="F20" s="4">
        <v>214.07500000000002</v>
      </c>
      <c r="G20" s="4">
        <v>203.39999999999998</v>
      </c>
      <c r="H20" s="4">
        <v>208.17500000000001</v>
      </c>
      <c r="I20" s="4">
        <v>295.02499999999998</v>
      </c>
      <c r="J20" s="4">
        <v>480.72499999999997</v>
      </c>
      <c r="K20" s="4">
        <v>553.59999999999991</v>
      </c>
      <c r="L20" s="4">
        <v>564.32500000000005</v>
      </c>
      <c r="M20" s="4">
        <v>641.1</v>
      </c>
      <c r="N20" s="4">
        <v>669.5</v>
      </c>
      <c r="O20" s="4">
        <v>626.17499999999995</v>
      </c>
      <c r="P20" s="4">
        <v>578.34999999999991</v>
      </c>
      <c r="Q20" s="4">
        <v>528.77499999999998</v>
      </c>
    </row>
    <row r="21" spans="2:22">
      <c r="B21" t="s">
        <v>14</v>
      </c>
      <c r="C21" s="4">
        <v>62.824999999999996</v>
      </c>
      <c r="D21" s="4">
        <v>63.2</v>
      </c>
      <c r="E21" s="4">
        <v>65.900000000000006</v>
      </c>
      <c r="F21" s="4">
        <v>50.625</v>
      </c>
      <c r="G21" s="4">
        <v>51.850000000000009</v>
      </c>
      <c r="H21" s="4">
        <v>52.025000000000006</v>
      </c>
      <c r="I21" s="4">
        <v>88.9</v>
      </c>
      <c r="J21" s="4">
        <v>145.875</v>
      </c>
      <c r="K21" s="4">
        <v>166.7</v>
      </c>
      <c r="L21" s="4">
        <v>181.29999999999998</v>
      </c>
      <c r="M21" s="4">
        <v>201.2</v>
      </c>
      <c r="N21" s="4">
        <v>210.04999999999998</v>
      </c>
      <c r="O21" s="4">
        <v>191.97499999999999</v>
      </c>
      <c r="P21" s="4">
        <v>173.02500000000001</v>
      </c>
      <c r="Q21" s="4">
        <v>138.625</v>
      </c>
    </row>
    <row r="22" spans="2:22">
      <c r="B22" t="s">
        <v>15</v>
      </c>
      <c r="C22" s="4">
        <v>15.5</v>
      </c>
      <c r="D22" s="4">
        <v>15.725</v>
      </c>
      <c r="E22" s="4">
        <v>15.5</v>
      </c>
      <c r="F22" s="4">
        <v>16.625</v>
      </c>
      <c r="G22" s="4">
        <v>16.225000000000001</v>
      </c>
      <c r="H22" s="4">
        <v>14.65</v>
      </c>
      <c r="I22" s="4">
        <v>21.675000000000001</v>
      </c>
      <c r="J22" s="4">
        <v>34.424999999999997</v>
      </c>
      <c r="K22" s="4">
        <v>37.875</v>
      </c>
      <c r="L22" s="4">
        <v>41.625</v>
      </c>
      <c r="M22" s="4">
        <v>51.55</v>
      </c>
      <c r="N22" s="4">
        <v>56.424999999999997</v>
      </c>
      <c r="O22" s="4">
        <v>48.974999999999994</v>
      </c>
      <c r="P22" s="4">
        <v>42.4</v>
      </c>
      <c r="Q22" s="4">
        <v>38.125</v>
      </c>
    </row>
    <row r="23" spans="2:22">
      <c r="B23" t="s">
        <v>16</v>
      </c>
      <c r="C23" s="4">
        <v>94.9</v>
      </c>
      <c r="D23" s="4">
        <v>96.574999999999989</v>
      </c>
      <c r="E23" s="4">
        <v>101.425</v>
      </c>
      <c r="F23" s="4">
        <v>77.55</v>
      </c>
      <c r="G23" s="4">
        <v>76.650000000000006</v>
      </c>
      <c r="H23" s="4">
        <v>66.449999999999989</v>
      </c>
      <c r="I23" s="4">
        <v>71.674999999999997</v>
      </c>
      <c r="J23" s="4">
        <v>121.72499999999999</v>
      </c>
      <c r="K23" s="4">
        <v>115.125</v>
      </c>
      <c r="L23" s="4">
        <v>134.75</v>
      </c>
      <c r="M23" s="4">
        <v>166.85</v>
      </c>
      <c r="N23" s="4">
        <v>173.55</v>
      </c>
      <c r="O23" s="4">
        <v>168.875</v>
      </c>
      <c r="P23" s="4">
        <v>151.94999999999999</v>
      </c>
      <c r="Q23" s="4">
        <v>129.94999999999999</v>
      </c>
    </row>
    <row r="24" spans="2:22">
      <c r="B24" t="s">
        <v>17</v>
      </c>
      <c r="C24" s="4">
        <v>8.9</v>
      </c>
      <c r="D24" s="4">
        <v>7.9250000000000007</v>
      </c>
      <c r="E24" s="4">
        <v>8.15</v>
      </c>
      <c r="F24" s="4">
        <v>9.75</v>
      </c>
      <c r="G24" s="4">
        <v>9.4</v>
      </c>
      <c r="H24" s="4">
        <v>9.0250000000000004</v>
      </c>
      <c r="I24" s="4">
        <v>12.775</v>
      </c>
      <c r="J24" s="4">
        <v>20.475000000000001</v>
      </c>
      <c r="K24" s="4">
        <v>22.675000000000001</v>
      </c>
      <c r="L24" s="4">
        <v>27.875</v>
      </c>
      <c r="M24" s="4">
        <v>32.75</v>
      </c>
      <c r="N24" s="4">
        <v>31.200000000000003</v>
      </c>
      <c r="O24" s="4">
        <v>28.45</v>
      </c>
      <c r="P24" s="4">
        <v>23.725000000000001</v>
      </c>
      <c r="Q24" s="4">
        <v>20.774999999999999</v>
      </c>
    </row>
    <row r="25" spans="2:22">
      <c r="B25" t="s">
        <v>18</v>
      </c>
      <c r="C25" s="4">
        <v>2.7250000000000001</v>
      </c>
      <c r="D25" s="4">
        <v>4.7249999999999996</v>
      </c>
      <c r="E25" s="4">
        <v>7.7750000000000004</v>
      </c>
      <c r="F25" s="4">
        <v>10.125</v>
      </c>
      <c r="G25" s="4">
        <v>10.3</v>
      </c>
      <c r="H25" s="4">
        <v>11.824999999999999</v>
      </c>
      <c r="I25" s="4">
        <v>11.725000000000001</v>
      </c>
      <c r="J25" s="4">
        <v>13.574999999999999</v>
      </c>
      <c r="K25" s="4">
        <v>15.574999999999999</v>
      </c>
      <c r="L25" s="4">
        <v>17.774999999999999</v>
      </c>
      <c r="M25" s="4">
        <v>23.75</v>
      </c>
      <c r="N25" s="4">
        <v>25.5</v>
      </c>
      <c r="O25" s="4">
        <v>21.75</v>
      </c>
      <c r="P25" s="4">
        <v>22.325000000000003</v>
      </c>
      <c r="Q25" s="4">
        <v>20.474999999999998</v>
      </c>
    </row>
    <row r="26" spans="2:22">
      <c r="B26" t="s">
        <v>397</v>
      </c>
      <c r="C26" s="4">
        <f>SUM(C8:C25)</f>
        <v>2171.125</v>
      </c>
      <c r="D26" s="4">
        <f t="shared" ref="D26:Q26" si="0">SUM(D8:D25)</f>
        <v>2267.1499999999992</v>
      </c>
      <c r="E26" s="4">
        <f t="shared" si="0"/>
        <v>2233.4750000000004</v>
      </c>
      <c r="F26" s="4">
        <f t="shared" si="0"/>
        <v>1933.45</v>
      </c>
      <c r="G26" s="4">
        <f t="shared" si="0"/>
        <v>1840.7749999999999</v>
      </c>
      <c r="H26" s="4">
        <f t="shared" si="0"/>
        <v>1846.1000000000004</v>
      </c>
      <c r="I26" s="4">
        <f t="shared" si="0"/>
        <v>2595.9750000000008</v>
      </c>
      <c r="J26" s="4">
        <f t="shared" si="0"/>
        <v>4153.6000000000004</v>
      </c>
      <c r="K26" s="4">
        <f t="shared" si="0"/>
        <v>4640.1750000000002</v>
      </c>
      <c r="L26" s="4">
        <f t="shared" si="0"/>
        <v>5012.5749999999998</v>
      </c>
      <c r="M26" s="4">
        <f t="shared" si="0"/>
        <v>5811.0000000000009</v>
      </c>
      <c r="N26" s="4">
        <f t="shared" si="0"/>
        <v>6051</v>
      </c>
      <c r="O26" s="4">
        <f t="shared" si="0"/>
        <v>5610.3500000000013</v>
      </c>
      <c r="P26" s="4">
        <f t="shared" si="0"/>
        <v>5055.8999999999996</v>
      </c>
      <c r="Q26" s="4">
        <f t="shared" si="0"/>
        <v>4481.25</v>
      </c>
    </row>
    <row r="29" spans="2:22">
      <c r="B29" t="s">
        <v>398</v>
      </c>
    </row>
    <row r="31" spans="2:22">
      <c r="C31" s="9">
        <v>1996</v>
      </c>
      <c r="D31" s="9">
        <v>1997</v>
      </c>
      <c r="E31" s="9">
        <v>1998</v>
      </c>
      <c r="F31" s="9">
        <v>1999</v>
      </c>
      <c r="G31" s="9">
        <v>2000</v>
      </c>
      <c r="H31" s="9">
        <v>2001</v>
      </c>
      <c r="I31" s="9">
        <v>2002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2:22">
      <c r="B32" t="s">
        <v>1</v>
      </c>
      <c r="C32" s="4">
        <v>900.39499999999998</v>
      </c>
      <c r="D32" s="4">
        <v>892.90499999999997</v>
      </c>
      <c r="E32" s="4">
        <v>838.125</v>
      </c>
      <c r="F32" s="4">
        <v>776.03250000000003</v>
      </c>
      <c r="G32" s="4">
        <v>726.67750000000001</v>
      </c>
      <c r="H32" s="4">
        <v>554.12749999999994</v>
      </c>
      <c r="I32" s="4">
        <v>615.97499999999991</v>
      </c>
    </row>
    <row r="33" spans="2:9">
      <c r="B33" t="s">
        <v>2</v>
      </c>
      <c r="C33" s="4">
        <v>75.454999999999998</v>
      </c>
      <c r="D33" s="4">
        <v>70.78</v>
      </c>
      <c r="E33" s="4">
        <v>57.752500000000005</v>
      </c>
      <c r="F33" s="4">
        <v>46.79</v>
      </c>
      <c r="G33" s="4">
        <v>37.465000000000003</v>
      </c>
      <c r="H33" s="4">
        <v>25.654999999999998</v>
      </c>
      <c r="I33" s="4">
        <v>30.6</v>
      </c>
    </row>
    <row r="34" spans="2:9">
      <c r="B34" t="s">
        <v>3</v>
      </c>
      <c r="C34" s="4">
        <v>86.492500000000007</v>
      </c>
      <c r="D34" s="4">
        <v>84.867500000000007</v>
      </c>
      <c r="E34" s="4">
        <v>75.685000000000002</v>
      </c>
      <c r="F34" s="4">
        <v>74.010000000000005</v>
      </c>
      <c r="G34" s="4">
        <v>71.912499999999994</v>
      </c>
      <c r="H34" s="4">
        <v>30.557499999999997</v>
      </c>
      <c r="I34" s="4">
        <v>40.15</v>
      </c>
    </row>
    <row r="35" spans="2:9">
      <c r="B35" t="s">
        <v>4</v>
      </c>
      <c r="C35" s="4">
        <v>45.22</v>
      </c>
      <c r="D35" s="4">
        <v>41.772500000000001</v>
      </c>
      <c r="E35" s="4">
        <v>41.0625</v>
      </c>
      <c r="F35" s="4">
        <v>30.480000000000004</v>
      </c>
      <c r="G35" s="4">
        <v>26.457499999999996</v>
      </c>
      <c r="H35" s="4">
        <v>24.66</v>
      </c>
      <c r="I35" s="4">
        <v>34.075000000000003</v>
      </c>
    </row>
    <row r="36" spans="2:9">
      <c r="B36" t="s">
        <v>5</v>
      </c>
      <c r="C36" s="4">
        <v>143.53500000000003</v>
      </c>
      <c r="D36" s="4">
        <v>136.70999999999998</v>
      </c>
      <c r="E36" s="4">
        <v>131.5975</v>
      </c>
      <c r="F36" s="4">
        <v>104.41499999999999</v>
      </c>
      <c r="G36" s="4">
        <v>104.29</v>
      </c>
      <c r="H36" s="4">
        <v>85.920000000000016</v>
      </c>
      <c r="I36" s="4">
        <v>93.949999999999989</v>
      </c>
    </row>
    <row r="37" spans="2:9">
      <c r="B37" t="s">
        <v>6</v>
      </c>
      <c r="C37" s="4">
        <v>50.015000000000001</v>
      </c>
      <c r="D37" s="4">
        <v>44.592500000000001</v>
      </c>
      <c r="E37" s="4">
        <v>38.822500000000005</v>
      </c>
      <c r="F37" s="4">
        <v>32.332499999999996</v>
      </c>
      <c r="G37" s="4">
        <v>29.527500000000003</v>
      </c>
      <c r="H37" s="4">
        <v>19.72</v>
      </c>
      <c r="I37" s="4">
        <v>23.5</v>
      </c>
    </row>
    <row r="38" spans="2:9">
      <c r="B38" t="s">
        <v>7</v>
      </c>
      <c r="C38" s="4">
        <v>197.6525</v>
      </c>
      <c r="D38" s="4">
        <v>194.4025</v>
      </c>
      <c r="E38" s="4">
        <v>180.33749999999998</v>
      </c>
      <c r="F38" s="4">
        <v>154.61250000000001</v>
      </c>
      <c r="G38" s="4">
        <v>140.94</v>
      </c>
      <c r="H38" s="4">
        <v>100.905</v>
      </c>
      <c r="I38" s="4">
        <v>107.87499999999999</v>
      </c>
    </row>
    <row r="39" spans="2:9">
      <c r="B39" t="s">
        <v>8</v>
      </c>
      <c r="C39" s="4">
        <v>124.4025</v>
      </c>
      <c r="D39" s="4">
        <v>121.1575</v>
      </c>
      <c r="E39" s="4">
        <v>113.85</v>
      </c>
      <c r="F39" s="4">
        <v>102.75</v>
      </c>
      <c r="G39" s="4">
        <v>87.952500000000001</v>
      </c>
      <c r="H39" s="4">
        <v>66.287499999999994</v>
      </c>
      <c r="I39" s="4">
        <v>69.425000000000011</v>
      </c>
    </row>
    <row r="40" spans="2:9">
      <c r="B40" t="s">
        <v>9</v>
      </c>
      <c r="C40" s="4">
        <v>527.67750000000001</v>
      </c>
      <c r="D40" s="4">
        <v>489.755</v>
      </c>
      <c r="E40" s="4">
        <v>419.69</v>
      </c>
      <c r="F40" s="4">
        <v>315.685</v>
      </c>
      <c r="G40" s="4">
        <v>269.32249999999999</v>
      </c>
      <c r="H40" s="4">
        <v>266.95249999999999</v>
      </c>
      <c r="I40" s="4">
        <v>321.45</v>
      </c>
    </row>
    <row r="41" spans="2:9">
      <c r="B41" t="s">
        <v>10</v>
      </c>
      <c r="C41" s="4">
        <v>364.495</v>
      </c>
      <c r="D41" s="4">
        <v>340.59999999999997</v>
      </c>
      <c r="E41" s="4">
        <v>285.95499999999998</v>
      </c>
      <c r="F41" s="4">
        <v>242.32999999999998</v>
      </c>
      <c r="G41" s="4">
        <v>213.75749999999999</v>
      </c>
      <c r="H41" s="4">
        <v>179.49250000000001</v>
      </c>
      <c r="I41" s="4">
        <v>213.9</v>
      </c>
    </row>
    <row r="42" spans="2:9">
      <c r="B42" t="s">
        <v>11</v>
      </c>
      <c r="C42" s="4">
        <v>124.715</v>
      </c>
      <c r="D42" s="4">
        <v>120.19499999999999</v>
      </c>
      <c r="E42" s="4">
        <v>120.64749999999999</v>
      </c>
      <c r="F42" s="4">
        <v>107.075</v>
      </c>
      <c r="G42" s="4">
        <v>104</v>
      </c>
      <c r="H42" s="4">
        <v>58.267499999999998</v>
      </c>
      <c r="I42" s="4">
        <v>82.674999999999997</v>
      </c>
    </row>
    <row r="43" spans="2:9">
      <c r="B43" t="s">
        <v>12</v>
      </c>
      <c r="C43" s="4">
        <v>215.59</v>
      </c>
      <c r="D43" s="4">
        <v>209.47</v>
      </c>
      <c r="E43" s="4">
        <v>198.89249999999998</v>
      </c>
      <c r="F43" s="4">
        <v>187.51499999999999</v>
      </c>
      <c r="G43" s="4">
        <v>176.76499999999999</v>
      </c>
      <c r="H43" s="4">
        <v>127.64250000000001</v>
      </c>
      <c r="I43" s="4">
        <v>143.35</v>
      </c>
    </row>
    <row r="44" spans="2:9">
      <c r="B44" t="s">
        <v>13</v>
      </c>
      <c r="C44" s="4">
        <v>444.96749999999997</v>
      </c>
      <c r="D44" s="4">
        <v>403.01500000000004</v>
      </c>
      <c r="E44" s="4">
        <v>386.58500000000004</v>
      </c>
      <c r="F44" s="4">
        <v>308.46249999999998</v>
      </c>
      <c r="G44" s="4">
        <v>289.10500000000002</v>
      </c>
      <c r="H44" s="4">
        <v>193.66000000000003</v>
      </c>
      <c r="I44" s="4">
        <v>195.22499999999999</v>
      </c>
    </row>
    <row r="45" spans="2:9">
      <c r="B45" t="s">
        <v>14</v>
      </c>
      <c r="C45" s="4">
        <v>102.455</v>
      </c>
      <c r="D45" s="4">
        <v>89.147500000000008</v>
      </c>
      <c r="E45" s="4">
        <v>81.054999999999993</v>
      </c>
      <c r="F45" s="4">
        <v>66.415000000000006</v>
      </c>
      <c r="G45" s="4">
        <v>64.775000000000006</v>
      </c>
      <c r="H45" s="4">
        <v>55.104999999999997</v>
      </c>
      <c r="I45" s="4">
        <v>62.3</v>
      </c>
    </row>
    <row r="46" spans="2:9">
      <c r="B46" t="s">
        <v>15</v>
      </c>
      <c r="C46" s="4">
        <v>26.607500000000002</v>
      </c>
      <c r="D46" s="4">
        <v>23.842499999999998</v>
      </c>
      <c r="E46" s="4">
        <v>24.377499999999998</v>
      </c>
      <c r="F46" s="4">
        <v>20.16</v>
      </c>
      <c r="G46" s="4">
        <v>14.427499999999998</v>
      </c>
      <c r="H46" s="4">
        <v>12.5</v>
      </c>
      <c r="I46" s="4">
        <v>15</v>
      </c>
    </row>
    <row r="47" spans="2:9">
      <c r="B47" t="s">
        <v>16</v>
      </c>
      <c r="C47" s="4">
        <v>186.69499999999999</v>
      </c>
      <c r="D47" s="4">
        <v>174.1575</v>
      </c>
      <c r="E47" s="4">
        <v>156.90750000000003</v>
      </c>
      <c r="F47" s="4">
        <v>130.96</v>
      </c>
      <c r="G47" s="4">
        <v>116.2075</v>
      </c>
      <c r="H47" s="4">
        <v>95.115000000000009</v>
      </c>
      <c r="I47" s="4">
        <v>94.55</v>
      </c>
    </row>
    <row r="48" spans="2:9">
      <c r="B48" t="s">
        <v>17</v>
      </c>
      <c r="C48" s="4">
        <v>15.0175</v>
      </c>
      <c r="D48" s="4">
        <v>12.487500000000001</v>
      </c>
      <c r="E48" s="4">
        <v>12.357500000000002</v>
      </c>
      <c r="F48" s="4">
        <v>9.11</v>
      </c>
      <c r="G48" s="4">
        <v>9.39</v>
      </c>
      <c r="H48" s="4">
        <v>5.3049999999999997</v>
      </c>
      <c r="I48" s="4">
        <v>8.7249999999999996</v>
      </c>
    </row>
    <row r="49" spans="2:23">
      <c r="B49" t="s">
        <v>18</v>
      </c>
      <c r="C49" s="4">
        <v>14.905000000000001</v>
      </c>
      <c r="D49" s="4">
        <v>14.2475</v>
      </c>
      <c r="E49" s="4">
        <v>13.0975</v>
      </c>
      <c r="F49" s="4">
        <v>13.105</v>
      </c>
      <c r="G49" s="4">
        <v>13.4025</v>
      </c>
      <c r="H49" s="4">
        <v>2.5449999999999999</v>
      </c>
      <c r="I49" s="4">
        <v>2.6749999999999998</v>
      </c>
    </row>
    <row r="50" spans="2:23">
      <c r="B50" t="s">
        <v>397</v>
      </c>
      <c r="C50" s="4">
        <f>SUM(C32:C49)</f>
        <v>3646.2925000000005</v>
      </c>
      <c r="D50" s="4">
        <f t="shared" ref="D50:I50" si="1">SUM(D32:D49)</f>
        <v>3464.105</v>
      </c>
      <c r="E50" s="4">
        <f t="shared" si="1"/>
        <v>3176.7974999999997</v>
      </c>
      <c r="F50" s="4">
        <f t="shared" si="1"/>
        <v>2722.24</v>
      </c>
      <c r="G50" s="4">
        <f t="shared" si="1"/>
        <v>2496.375</v>
      </c>
      <c r="H50" s="4">
        <f t="shared" si="1"/>
        <v>1904.4175</v>
      </c>
      <c r="I50" s="4">
        <f t="shared" si="1"/>
        <v>2155.4</v>
      </c>
    </row>
    <row r="53" spans="2:23">
      <c r="B53" t="s">
        <v>399</v>
      </c>
    </row>
    <row r="55" spans="2:23">
      <c r="C55" s="9">
        <v>1976</v>
      </c>
      <c r="D55" s="9">
        <v>1977</v>
      </c>
      <c r="E55" s="9">
        <v>1978</v>
      </c>
      <c r="F55" s="9">
        <v>1979</v>
      </c>
      <c r="G55" s="9">
        <v>1980</v>
      </c>
      <c r="H55" s="9">
        <v>1981</v>
      </c>
      <c r="I55" s="9">
        <v>1982</v>
      </c>
      <c r="J55" s="9">
        <v>1983</v>
      </c>
      <c r="K55" s="9">
        <v>1984</v>
      </c>
      <c r="L55" s="9">
        <v>1985</v>
      </c>
      <c r="M55" s="9">
        <v>1986</v>
      </c>
      <c r="N55" s="9">
        <v>1987</v>
      </c>
      <c r="O55" s="9">
        <v>1988</v>
      </c>
      <c r="P55" s="9">
        <v>1989</v>
      </c>
      <c r="Q55" s="9">
        <v>1990</v>
      </c>
      <c r="R55" s="9">
        <v>1991</v>
      </c>
      <c r="S55" s="9">
        <v>1992</v>
      </c>
      <c r="T55" s="9">
        <v>1993</v>
      </c>
      <c r="U55" s="9">
        <v>1994</v>
      </c>
      <c r="V55" s="9">
        <v>1995</v>
      </c>
      <c r="W55" s="9">
        <v>1996</v>
      </c>
    </row>
    <row r="56" spans="2:23">
      <c r="B56" t="s">
        <v>1</v>
      </c>
      <c r="C56" s="4"/>
      <c r="D56" s="4">
        <v>216.35</v>
      </c>
      <c r="E56" s="4">
        <v>245.375</v>
      </c>
      <c r="F56" s="4">
        <v>274.52499999999998</v>
      </c>
      <c r="G56" s="4">
        <v>345.85</v>
      </c>
      <c r="H56" s="4">
        <v>397.3</v>
      </c>
      <c r="I56" s="4">
        <v>417.625</v>
      </c>
      <c r="J56" s="4">
        <v>466.67500000000007</v>
      </c>
      <c r="K56" s="4">
        <v>607.5</v>
      </c>
      <c r="L56" s="4">
        <v>640.97500000000002</v>
      </c>
      <c r="M56" s="4">
        <v>666.7</v>
      </c>
      <c r="N56" s="4">
        <v>721.77499999999998</v>
      </c>
      <c r="O56" s="4">
        <v>708.22500000000002</v>
      </c>
      <c r="P56" s="4">
        <v>674.77499999999986</v>
      </c>
      <c r="Q56" s="4">
        <v>647.625</v>
      </c>
      <c r="R56" s="4">
        <v>658.32500000000005</v>
      </c>
      <c r="S56" s="4">
        <v>727.94999999999993</v>
      </c>
      <c r="T56" s="4">
        <v>859.67499999999995</v>
      </c>
      <c r="U56" s="4">
        <v>924.17499999999995</v>
      </c>
      <c r="V56" s="4">
        <v>922.125</v>
      </c>
      <c r="W56" s="4">
        <v>908.72499999999991</v>
      </c>
    </row>
    <row r="57" spans="2:23">
      <c r="B57" t="s">
        <v>2</v>
      </c>
      <c r="C57" s="4"/>
      <c r="D57" s="4">
        <v>11.85</v>
      </c>
      <c r="E57" s="4">
        <v>21.024999999999999</v>
      </c>
      <c r="F57" s="4">
        <v>28.575000000000003</v>
      </c>
      <c r="G57" s="4">
        <v>37.85</v>
      </c>
      <c r="H57" s="4">
        <v>51.95</v>
      </c>
      <c r="I57" s="4">
        <v>54.375</v>
      </c>
      <c r="J57" s="4">
        <v>61.849999999999994</v>
      </c>
      <c r="K57" s="4">
        <v>67.424999999999997</v>
      </c>
      <c r="L57" s="4">
        <v>76.424999999999997</v>
      </c>
      <c r="M57" s="4">
        <v>73.075000000000003</v>
      </c>
      <c r="N57" s="4">
        <v>65.05</v>
      </c>
      <c r="O57" s="4">
        <v>65.875</v>
      </c>
      <c r="P57" s="4">
        <v>57.524999999999999</v>
      </c>
      <c r="Q57" s="4">
        <v>45.949999999999996</v>
      </c>
      <c r="R57" s="4">
        <v>48.300000000000004</v>
      </c>
      <c r="S57" s="4">
        <v>59.975000000000001</v>
      </c>
      <c r="T57" s="4">
        <v>84.199999999999989</v>
      </c>
      <c r="U57" s="4">
        <v>91.125</v>
      </c>
      <c r="V57" s="4">
        <v>79.075000000000003</v>
      </c>
      <c r="W57" s="4">
        <v>74.8</v>
      </c>
    </row>
    <row r="58" spans="2:23">
      <c r="B58" t="s">
        <v>3</v>
      </c>
      <c r="C58" s="4"/>
      <c r="D58" s="4">
        <v>16.200000000000003</v>
      </c>
      <c r="E58" s="4">
        <v>22.05</v>
      </c>
      <c r="F58" s="4">
        <v>31.7</v>
      </c>
      <c r="G58" s="4">
        <v>36.049999999999997</v>
      </c>
      <c r="H58" s="4">
        <v>50.625</v>
      </c>
      <c r="I58" s="4">
        <v>57.849999999999994</v>
      </c>
      <c r="J58" s="4">
        <v>58.375</v>
      </c>
      <c r="K58" s="4">
        <v>65.2</v>
      </c>
      <c r="L58" s="4">
        <v>78.525000000000006</v>
      </c>
      <c r="M58" s="4">
        <v>78.3</v>
      </c>
      <c r="N58" s="4">
        <v>88.65</v>
      </c>
      <c r="O58" s="4">
        <v>85.050000000000011</v>
      </c>
      <c r="P58" s="4">
        <v>77.474999999999994</v>
      </c>
      <c r="Q58" s="4">
        <v>76.474999999999994</v>
      </c>
      <c r="R58" s="4">
        <v>66.25</v>
      </c>
      <c r="S58" s="4">
        <v>71.2</v>
      </c>
      <c r="T58" s="4">
        <v>87.275000000000006</v>
      </c>
      <c r="U58" s="4">
        <v>92.65</v>
      </c>
      <c r="V58" s="4">
        <v>83.625</v>
      </c>
      <c r="W58" s="4">
        <v>86.8</v>
      </c>
    </row>
    <row r="59" spans="2:23">
      <c r="B59" t="s">
        <v>4</v>
      </c>
      <c r="C59" s="4"/>
      <c r="D59" s="4">
        <v>9.875</v>
      </c>
      <c r="E59" s="4">
        <v>10.35</v>
      </c>
      <c r="F59" s="4">
        <v>11.75</v>
      </c>
      <c r="G59" s="4">
        <v>19.625</v>
      </c>
      <c r="H59" s="4">
        <v>23.95</v>
      </c>
      <c r="I59" s="4">
        <v>28.625</v>
      </c>
      <c r="J59" s="4">
        <v>35.700000000000003</v>
      </c>
      <c r="K59" s="4">
        <v>36.400000000000006</v>
      </c>
      <c r="L59" s="4">
        <v>35.024999999999999</v>
      </c>
      <c r="M59" s="4">
        <v>36.075000000000003</v>
      </c>
      <c r="N59" s="4">
        <v>37.025000000000006</v>
      </c>
      <c r="O59" s="4">
        <v>30.45</v>
      </c>
      <c r="P59" s="4">
        <v>31.5</v>
      </c>
      <c r="Q59" s="4">
        <v>29.925000000000004</v>
      </c>
      <c r="R59" s="4">
        <v>29.375</v>
      </c>
      <c r="S59" s="4">
        <v>32.25</v>
      </c>
      <c r="T59" s="4">
        <v>52.099999999999994</v>
      </c>
      <c r="U59" s="4">
        <v>54.625</v>
      </c>
      <c r="V59" s="4">
        <v>45.074999999999996</v>
      </c>
      <c r="W59" s="4">
        <v>44.199999999999996</v>
      </c>
    </row>
    <row r="60" spans="2:23">
      <c r="B60" t="s">
        <v>5</v>
      </c>
      <c r="C60" s="4"/>
      <c r="D60" s="4">
        <v>38.325000000000003</v>
      </c>
      <c r="E60" s="4">
        <v>45.524999999999991</v>
      </c>
      <c r="F60" s="4">
        <v>49.625</v>
      </c>
      <c r="G60" s="4">
        <v>57.925000000000004</v>
      </c>
      <c r="H60" s="4">
        <v>76.849999999999994</v>
      </c>
      <c r="I60" s="4">
        <v>86.899999999999991</v>
      </c>
      <c r="J60" s="4">
        <v>93.85</v>
      </c>
      <c r="K60" s="4">
        <v>113.1</v>
      </c>
      <c r="L60" s="4">
        <v>132.77500000000001</v>
      </c>
      <c r="M60" s="4">
        <v>135.85000000000002</v>
      </c>
      <c r="N60" s="4">
        <v>131.02499999999998</v>
      </c>
      <c r="O60" s="4">
        <v>126.8</v>
      </c>
      <c r="P60" s="4">
        <v>125.425</v>
      </c>
      <c r="Q60" s="4">
        <v>136.14999999999998</v>
      </c>
      <c r="R60" s="4">
        <v>151.57499999999999</v>
      </c>
      <c r="S60" s="4">
        <v>149.55000000000001</v>
      </c>
      <c r="T60" s="4">
        <v>171.32500000000002</v>
      </c>
      <c r="U60" s="4">
        <v>167.95</v>
      </c>
      <c r="V60" s="4">
        <v>150.07500000000002</v>
      </c>
      <c r="W60" s="4">
        <v>144.05000000000001</v>
      </c>
    </row>
    <row r="61" spans="2:23">
      <c r="B61" t="s">
        <v>6</v>
      </c>
      <c r="C61" s="4"/>
      <c r="D61" s="4">
        <v>6.5249999999999995</v>
      </c>
      <c r="E61" s="4">
        <v>8.5</v>
      </c>
      <c r="F61" s="4">
        <v>10.5</v>
      </c>
      <c r="G61" s="4">
        <v>14.3</v>
      </c>
      <c r="H61" s="4">
        <v>19.925000000000001</v>
      </c>
      <c r="I61" s="4">
        <v>23.074999999999999</v>
      </c>
      <c r="J61" s="4">
        <v>23.299999999999997</v>
      </c>
      <c r="K61" s="4">
        <v>30.35</v>
      </c>
      <c r="L61" s="4">
        <v>30.025000000000002</v>
      </c>
      <c r="M61" s="4">
        <v>33.625</v>
      </c>
      <c r="N61" s="4">
        <v>36.299999999999997</v>
      </c>
      <c r="O61" s="4">
        <v>40.950000000000003</v>
      </c>
      <c r="P61" s="4">
        <v>35.575000000000003</v>
      </c>
      <c r="Q61" s="4">
        <v>34.200000000000003</v>
      </c>
      <c r="R61" s="4">
        <v>31.799999999999997</v>
      </c>
      <c r="S61" s="4">
        <v>34.025000000000006</v>
      </c>
      <c r="T61" s="4">
        <v>41.099999999999994</v>
      </c>
      <c r="U61" s="4">
        <v>48.25</v>
      </c>
      <c r="V61" s="4">
        <v>46.725000000000001</v>
      </c>
      <c r="W61" s="4">
        <v>50.325000000000003</v>
      </c>
    </row>
    <row r="62" spans="2:23">
      <c r="B62" t="s">
        <v>7</v>
      </c>
      <c r="C62" s="4"/>
      <c r="D62" s="4">
        <v>39.424999999999997</v>
      </c>
      <c r="E62" s="4">
        <v>48.875</v>
      </c>
      <c r="F62" s="4">
        <v>62.449999999999996</v>
      </c>
      <c r="G62" s="4">
        <v>79</v>
      </c>
      <c r="H62" s="4">
        <v>97.1</v>
      </c>
      <c r="I62" s="4">
        <v>113.77500000000001</v>
      </c>
      <c r="J62" s="4">
        <v>128</v>
      </c>
      <c r="K62" s="4">
        <v>150.92500000000001</v>
      </c>
      <c r="L62" s="4">
        <v>170.97500000000002</v>
      </c>
      <c r="M62" s="4">
        <v>170.67500000000001</v>
      </c>
      <c r="N62" s="4">
        <v>166.29999999999998</v>
      </c>
      <c r="O62" s="4">
        <v>171.77500000000001</v>
      </c>
      <c r="P62" s="4">
        <v>166.15</v>
      </c>
      <c r="Q62" s="4">
        <v>156.1</v>
      </c>
      <c r="R62" s="4">
        <v>153.05000000000001</v>
      </c>
      <c r="S62" s="4">
        <v>180.3</v>
      </c>
      <c r="T62" s="4">
        <v>209.59999999999997</v>
      </c>
      <c r="U62" s="4">
        <v>216</v>
      </c>
      <c r="V62" s="4">
        <v>207.9</v>
      </c>
      <c r="W62" s="4">
        <v>200.52500000000003</v>
      </c>
    </row>
    <row r="63" spans="2:23">
      <c r="B63" t="s">
        <v>8</v>
      </c>
      <c r="C63" s="4"/>
      <c r="D63" s="4">
        <v>25.424999999999997</v>
      </c>
      <c r="E63" s="4">
        <v>33.799999999999997</v>
      </c>
      <c r="F63" s="4">
        <v>42.000000000000007</v>
      </c>
      <c r="G63" s="4">
        <v>58.174999999999997</v>
      </c>
      <c r="H63" s="4">
        <v>76.525000000000006</v>
      </c>
      <c r="I63" s="4">
        <v>76.550000000000011</v>
      </c>
      <c r="J63" s="4">
        <v>79.7</v>
      </c>
      <c r="K63" s="4">
        <v>92.074999999999989</v>
      </c>
      <c r="L63" s="4">
        <v>95.3</v>
      </c>
      <c r="M63" s="4">
        <v>87.374999999999986</v>
      </c>
      <c r="N63" s="4">
        <v>88.725000000000009</v>
      </c>
      <c r="O63" s="4">
        <v>93.125</v>
      </c>
      <c r="P63" s="4">
        <v>88.325000000000003</v>
      </c>
      <c r="Q63" s="4">
        <v>81.550000000000011</v>
      </c>
      <c r="R63" s="4">
        <v>82.9</v>
      </c>
      <c r="S63" s="4">
        <v>100.02500000000001</v>
      </c>
      <c r="T63" s="4">
        <v>125.9</v>
      </c>
      <c r="U63" s="4">
        <v>125.37499999999999</v>
      </c>
      <c r="V63" s="4">
        <v>127.27500000000001</v>
      </c>
      <c r="W63" s="4">
        <v>125.25</v>
      </c>
    </row>
    <row r="64" spans="2:23">
      <c r="B64" t="s">
        <v>9</v>
      </c>
      <c r="C64" s="4"/>
      <c r="D64" s="4">
        <v>84.174999999999997</v>
      </c>
      <c r="E64" s="4">
        <v>136.02500000000001</v>
      </c>
      <c r="F64" s="4">
        <v>178.92500000000001</v>
      </c>
      <c r="G64" s="4">
        <v>277.625</v>
      </c>
      <c r="H64" s="4">
        <v>352.65</v>
      </c>
      <c r="I64" s="4">
        <v>444.32500000000005</v>
      </c>
      <c r="J64" s="4">
        <v>486.57500000000005</v>
      </c>
      <c r="K64" s="4">
        <v>502.3</v>
      </c>
      <c r="L64" s="4">
        <v>513.70000000000005</v>
      </c>
      <c r="M64" s="4">
        <v>497.875</v>
      </c>
      <c r="N64" s="4">
        <v>502.75</v>
      </c>
      <c r="O64" s="4">
        <v>464.97500000000002</v>
      </c>
      <c r="P64" s="4">
        <v>355.67499999999995</v>
      </c>
      <c r="Q64" s="4">
        <v>319.5</v>
      </c>
      <c r="R64" s="4">
        <v>317.85000000000002</v>
      </c>
      <c r="S64" s="4">
        <v>353.57499999999999</v>
      </c>
      <c r="T64" s="4">
        <v>509.67499999999995</v>
      </c>
      <c r="U64" s="4">
        <v>570.77500000000009</v>
      </c>
      <c r="V64" s="4">
        <v>537.75</v>
      </c>
      <c r="W64" s="4">
        <v>524.29999999999995</v>
      </c>
    </row>
    <row r="65" spans="2:23">
      <c r="B65" t="s">
        <v>10</v>
      </c>
      <c r="C65" s="4"/>
      <c r="D65" s="4">
        <v>47.174999999999997</v>
      </c>
      <c r="E65" s="4">
        <v>61.85</v>
      </c>
      <c r="F65" s="4">
        <v>88.65</v>
      </c>
      <c r="G65" s="4">
        <v>128.97499999999999</v>
      </c>
      <c r="H65" s="4">
        <v>176.39999999999998</v>
      </c>
      <c r="I65" s="4">
        <v>226.07499999999999</v>
      </c>
      <c r="J65" s="4">
        <v>235.10000000000002</v>
      </c>
      <c r="K65" s="4">
        <v>268.95</v>
      </c>
      <c r="L65" s="4">
        <v>287.22500000000002</v>
      </c>
      <c r="M65" s="4">
        <v>272.10000000000002</v>
      </c>
      <c r="N65" s="4">
        <v>276.52499999999998</v>
      </c>
      <c r="O65" s="4">
        <v>256.45</v>
      </c>
      <c r="P65" s="4">
        <v>235.125</v>
      </c>
      <c r="Q65" s="4">
        <v>219.82499999999999</v>
      </c>
      <c r="R65" s="4">
        <v>243.99999999999997</v>
      </c>
      <c r="S65" s="4">
        <v>303.8</v>
      </c>
      <c r="T65" s="4">
        <v>378.25</v>
      </c>
      <c r="U65" s="4">
        <v>400.25</v>
      </c>
      <c r="V65" s="4">
        <v>373.25000000000006</v>
      </c>
      <c r="W65" s="4">
        <v>366.9</v>
      </c>
    </row>
    <row r="66" spans="2:23">
      <c r="B66" t="s">
        <v>11</v>
      </c>
      <c r="C66" s="4"/>
      <c r="D66" s="4">
        <v>30.625</v>
      </c>
      <c r="E66" s="4">
        <v>37.025000000000006</v>
      </c>
      <c r="F66" s="4">
        <v>47.724999999999994</v>
      </c>
      <c r="G66" s="4">
        <v>53.4</v>
      </c>
      <c r="H66" s="4">
        <v>59.224999999999994</v>
      </c>
      <c r="I66" s="4">
        <v>62.875</v>
      </c>
      <c r="J66" s="4">
        <v>60.300000000000004</v>
      </c>
      <c r="K66" s="4">
        <v>97.149999999999991</v>
      </c>
      <c r="L66" s="4">
        <v>100.72500000000001</v>
      </c>
      <c r="M66" s="4">
        <v>101.5</v>
      </c>
      <c r="N66" s="4">
        <v>103.52500000000001</v>
      </c>
      <c r="O66" s="4">
        <v>106.825</v>
      </c>
      <c r="P66" s="4">
        <v>108.35</v>
      </c>
      <c r="Q66" s="4">
        <v>102.75</v>
      </c>
      <c r="R66" s="4">
        <v>100.925</v>
      </c>
      <c r="S66" s="4">
        <v>109.25</v>
      </c>
      <c r="T66" s="4">
        <v>128.55000000000001</v>
      </c>
      <c r="U66" s="4">
        <v>132.32499999999999</v>
      </c>
      <c r="V66" s="4">
        <v>126.625</v>
      </c>
      <c r="W66" s="4">
        <v>125.5</v>
      </c>
    </row>
    <row r="67" spans="2:23">
      <c r="B67" t="s">
        <v>12</v>
      </c>
      <c r="C67" s="4"/>
      <c r="D67" s="4">
        <v>22.85</v>
      </c>
      <c r="E67" s="4">
        <v>30.549999999999997</v>
      </c>
      <c r="F67" s="4">
        <v>40.6</v>
      </c>
      <c r="G67" s="4">
        <v>58.850000000000009</v>
      </c>
      <c r="H67" s="4">
        <v>70.95</v>
      </c>
      <c r="I67" s="4">
        <v>88.699999999999989</v>
      </c>
      <c r="J67" s="4">
        <v>120.55000000000001</v>
      </c>
      <c r="K67" s="4">
        <v>142.27499999999998</v>
      </c>
      <c r="L67" s="4">
        <v>159.67500000000001</v>
      </c>
      <c r="M67" s="4">
        <v>162.02500000000001</v>
      </c>
      <c r="N67" s="4">
        <v>151.55000000000001</v>
      </c>
      <c r="O67" s="4">
        <v>149.82500000000002</v>
      </c>
      <c r="P67" s="4">
        <v>148.75</v>
      </c>
      <c r="Q67" s="4">
        <v>146.9</v>
      </c>
      <c r="R67" s="4">
        <v>147.05000000000001</v>
      </c>
      <c r="S67" s="4">
        <v>192.1</v>
      </c>
      <c r="T67" s="4">
        <v>216.97499999999999</v>
      </c>
      <c r="U67" s="4">
        <v>234.35000000000002</v>
      </c>
      <c r="V67" s="4">
        <v>210.85</v>
      </c>
      <c r="W67" s="4">
        <v>217.52500000000001</v>
      </c>
    </row>
    <row r="68" spans="2:23">
      <c r="B68" t="s">
        <v>13</v>
      </c>
      <c r="C68" s="4"/>
      <c r="D68" s="4">
        <v>85.8</v>
      </c>
      <c r="E68" s="4">
        <v>135.25</v>
      </c>
      <c r="F68" s="4">
        <v>168.92500000000001</v>
      </c>
      <c r="G68" s="4">
        <v>208.25</v>
      </c>
      <c r="H68" s="4">
        <v>240.89999999999998</v>
      </c>
      <c r="I68" s="4">
        <v>248.75</v>
      </c>
      <c r="J68" s="4">
        <v>290.85000000000002</v>
      </c>
      <c r="K68" s="4">
        <v>343.22500000000002</v>
      </c>
      <c r="L68" s="4">
        <v>372.25</v>
      </c>
      <c r="M68" s="4">
        <v>352.07499999999993</v>
      </c>
      <c r="N68" s="4">
        <v>304.85000000000002</v>
      </c>
      <c r="O68" s="4">
        <v>301.75</v>
      </c>
      <c r="P68" s="4">
        <v>246.67500000000001</v>
      </c>
      <c r="Q68" s="4">
        <v>239.85</v>
      </c>
      <c r="R68" s="4">
        <v>233.72500000000002</v>
      </c>
      <c r="S68" s="4">
        <v>259.92499999999995</v>
      </c>
      <c r="T68" s="4">
        <v>361.1</v>
      </c>
      <c r="U68" s="4">
        <v>428.9</v>
      </c>
      <c r="V68" s="4">
        <v>438.22500000000002</v>
      </c>
      <c r="W68" s="4">
        <v>442.7</v>
      </c>
    </row>
    <row r="69" spans="2:23">
      <c r="B69" t="s">
        <v>14</v>
      </c>
      <c r="C69" s="4"/>
      <c r="D69" s="4">
        <v>16.25</v>
      </c>
      <c r="E69" s="4">
        <v>19.75</v>
      </c>
      <c r="F69" s="4">
        <v>25.799999999999997</v>
      </c>
      <c r="G69" s="4">
        <v>30.75</v>
      </c>
      <c r="H69" s="4">
        <v>39.35</v>
      </c>
      <c r="I69" s="4">
        <v>49.824999999999996</v>
      </c>
      <c r="J69" s="4">
        <v>53.25</v>
      </c>
      <c r="K69" s="4">
        <v>55.7</v>
      </c>
      <c r="L69" s="4">
        <v>70.099999999999994</v>
      </c>
      <c r="M69" s="4">
        <v>67.199999999999989</v>
      </c>
      <c r="N69" s="4">
        <v>71.8</v>
      </c>
      <c r="O69" s="4">
        <v>67.150000000000006</v>
      </c>
      <c r="P69" s="4">
        <v>64.075000000000003</v>
      </c>
      <c r="Q69" s="4">
        <v>63.900000000000006</v>
      </c>
      <c r="R69" s="4">
        <v>72.474999999999994</v>
      </c>
      <c r="S69" s="4">
        <v>85.25</v>
      </c>
      <c r="T69" s="4">
        <v>105.25</v>
      </c>
      <c r="U69" s="4">
        <v>108.19999999999999</v>
      </c>
      <c r="V69" s="4">
        <v>101.675</v>
      </c>
      <c r="W69" s="4">
        <v>102.15</v>
      </c>
    </row>
    <row r="70" spans="2:23">
      <c r="B70" t="s">
        <v>15</v>
      </c>
      <c r="C70" s="4"/>
      <c r="D70" s="4">
        <v>6.0250000000000004</v>
      </c>
      <c r="E70" s="4">
        <v>10.1</v>
      </c>
      <c r="F70" s="4">
        <v>15.9</v>
      </c>
      <c r="G70" s="4">
        <v>22.524999999999999</v>
      </c>
      <c r="H70" s="4">
        <v>24.525000000000002</v>
      </c>
      <c r="I70" s="4">
        <v>25.3</v>
      </c>
      <c r="J70" s="4">
        <v>29.75</v>
      </c>
      <c r="K70" s="4">
        <v>30.574999999999999</v>
      </c>
      <c r="L70" s="4">
        <v>36.849999999999994</v>
      </c>
      <c r="M70" s="4">
        <v>35.924999999999997</v>
      </c>
      <c r="N70" s="4">
        <v>33.299999999999997</v>
      </c>
      <c r="O70" s="4">
        <v>29.425000000000001</v>
      </c>
      <c r="P70" s="4">
        <v>25.925000000000001</v>
      </c>
      <c r="Q70" s="4">
        <v>24.125</v>
      </c>
      <c r="R70" s="4">
        <v>22.324999999999999</v>
      </c>
      <c r="S70" s="4">
        <v>24.200000000000003</v>
      </c>
      <c r="T70" s="4">
        <v>29.625</v>
      </c>
      <c r="U70" s="4">
        <v>31.074999999999999</v>
      </c>
      <c r="V70" s="4">
        <v>28.724999999999998</v>
      </c>
      <c r="W70" s="4">
        <v>26.5</v>
      </c>
    </row>
    <row r="71" spans="2:23">
      <c r="B71" t="s">
        <v>16</v>
      </c>
      <c r="C71" s="4"/>
      <c r="D71" s="4">
        <v>30.925000000000004</v>
      </c>
      <c r="E71" s="4">
        <v>56.025000000000006</v>
      </c>
      <c r="F71" s="4">
        <v>74.325000000000003</v>
      </c>
      <c r="G71" s="4">
        <v>98.775000000000006</v>
      </c>
      <c r="H71" s="4">
        <v>126.17500000000001</v>
      </c>
      <c r="I71" s="4">
        <v>146.5</v>
      </c>
      <c r="J71" s="4">
        <v>159.75</v>
      </c>
      <c r="K71" s="4">
        <v>177.625</v>
      </c>
      <c r="L71" s="4">
        <v>188.02500000000001</v>
      </c>
      <c r="M71" s="4">
        <v>189.74999999999997</v>
      </c>
      <c r="N71" s="4">
        <v>184.625</v>
      </c>
      <c r="O71" s="4">
        <v>181.75</v>
      </c>
      <c r="P71" s="4">
        <v>166.125</v>
      </c>
      <c r="Q71" s="4">
        <v>163.55000000000001</v>
      </c>
      <c r="R71" s="4">
        <v>162.75</v>
      </c>
      <c r="S71" s="4">
        <v>175.04999999999998</v>
      </c>
      <c r="T71" s="4">
        <v>212.85000000000002</v>
      </c>
      <c r="U71" s="4">
        <v>223.32500000000002</v>
      </c>
      <c r="V71" s="4">
        <v>204.82499999999999</v>
      </c>
      <c r="W71" s="4">
        <v>187.07499999999999</v>
      </c>
    </row>
    <row r="72" spans="2:23">
      <c r="B72" t="s">
        <v>17</v>
      </c>
      <c r="C72" s="4"/>
      <c r="D72" s="4">
        <v>1.4750000000000001</v>
      </c>
      <c r="E72" s="4">
        <v>2.5499999999999998</v>
      </c>
      <c r="F72" s="4">
        <v>3.9750000000000001</v>
      </c>
      <c r="G72" s="4">
        <v>5.0250000000000004</v>
      </c>
      <c r="H72" s="4">
        <v>7.2249999999999996</v>
      </c>
      <c r="I72" s="4">
        <v>10.824999999999999</v>
      </c>
      <c r="J72" s="4">
        <v>10.925000000000001</v>
      </c>
      <c r="K72" s="4">
        <v>12.775</v>
      </c>
      <c r="L72" s="4">
        <v>16.574999999999999</v>
      </c>
      <c r="M72" s="4">
        <v>15.15</v>
      </c>
      <c r="N72" s="4">
        <v>13.000000000000002</v>
      </c>
      <c r="O72" s="4">
        <v>13.674999999999999</v>
      </c>
      <c r="P72" s="4">
        <v>10.050000000000001</v>
      </c>
      <c r="Q72" s="4">
        <v>8.1750000000000007</v>
      </c>
      <c r="R72" s="4">
        <v>9.7249999999999996</v>
      </c>
      <c r="S72" s="4">
        <v>13.724999999999998</v>
      </c>
      <c r="T72" s="4">
        <v>14.424999999999999</v>
      </c>
      <c r="U72" s="4">
        <v>17.074999999999999</v>
      </c>
      <c r="V72" s="4">
        <v>16.774999999999999</v>
      </c>
      <c r="W72" s="4">
        <v>15.05</v>
      </c>
    </row>
    <row r="73" spans="2:23">
      <c r="B73" t="s">
        <v>18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>
        <v>12.475</v>
      </c>
      <c r="P73" s="4">
        <v>15</v>
      </c>
      <c r="Q73" s="4">
        <v>14</v>
      </c>
      <c r="R73" s="4">
        <v>12.924999999999999</v>
      </c>
      <c r="S73" s="4">
        <v>11.350000000000001</v>
      </c>
      <c r="T73" s="4">
        <v>10.975</v>
      </c>
      <c r="U73" s="4">
        <v>13.675000000000001</v>
      </c>
      <c r="V73" s="4">
        <v>15.05</v>
      </c>
      <c r="W73" s="4">
        <v>15.05</v>
      </c>
    </row>
    <row r="74" spans="2:23">
      <c r="B74" t="s">
        <v>397</v>
      </c>
      <c r="C74" s="4"/>
      <c r="D74" s="4">
        <f>SUM(D56:D73)</f>
        <v>689.27499999999998</v>
      </c>
      <c r="E74" s="4">
        <f t="shared" ref="E74:W74" si="2">SUM(E56:E73)</f>
        <v>924.62499999999989</v>
      </c>
      <c r="F74" s="4">
        <f t="shared" si="2"/>
        <v>1155.95</v>
      </c>
      <c r="G74" s="4">
        <f t="shared" si="2"/>
        <v>1532.9500000000003</v>
      </c>
      <c r="H74" s="4">
        <f t="shared" si="2"/>
        <v>1891.6249999999998</v>
      </c>
      <c r="I74" s="4">
        <f t="shared" si="2"/>
        <v>2161.9499999999998</v>
      </c>
      <c r="J74" s="4">
        <f t="shared" si="2"/>
        <v>2394.5</v>
      </c>
      <c r="K74" s="4">
        <f t="shared" si="2"/>
        <v>2793.5499999999997</v>
      </c>
      <c r="L74" s="4">
        <f t="shared" si="2"/>
        <v>3005.1499999999996</v>
      </c>
      <c r="M74" s="4">
        <f t="shared" si="2"/>
        <v>2975.2750000000001</v>
      </c>
      <c r="N74" s="4">
        <f t="shared" si="2"/>
        <v>2976.7750000000001</v>
      </c>
      <c r="O74" s="4">
        <f t="shared" si="2"/>
        <v>2906.5500000000006</v>
      </c>
      <c r="P74" s="4">
        <f t="shared" si="2"/>
        <v>2632.5</v>
      </c>
      <c r="Q74" s="4">
        <f t="shared" si="2"/>
        <v>2510.5500000000006</v>
      </c>
      <c r="R74" s="4">
        <f t="shared" si="2"/>
        <v>2545.3249999999998</v>
      </c>
      <c r="S74" s="4">
        <f t="shared" si="2"/>
        <v>2883.5</v>
      </c>
      <c r="T74" s="4">
        <f t="shared" si="2"/>
        <v>3598.85</v>
      </c>
      <c r="U74" s="4">
        <f t="shared" si="2"/>
        <v>3880.0999999999995</v>
      </c>
      <c r="V74" s="4">
        <f t="shared" si="2"/>
        <v>3715.625</v>
      </c>
      <c r="W74" s="4">
        <f t="shared" si="2"/>
        <v>3657.4250000000002</v>
      </c>
    </row>
    <row r="77" spans="2:23">
      <c r="B77" t="s">
        <v>401</v>
      </c>
    </row>
    <row r="78" spans="2:23">
      <c r="B78" t="s">
        <v>61</v>
      </c>
    </row>
    <row r="79" spans="2:23">
      <c r="B79" s="40" t="s">
        <v>402</v>
      </c>
    </row>
    <row r="81" spans="2:25">
      <c r="C81" s="9">
        <v>1955</v>
      </c>
      <c r="D81" s="9">
        <v>1956</v>
      </c>
      <c r="E81" s="9">
        <v>1957</v>
      </c>
      <c r="F81" s="9">
        <v>1958</v>
      </c>
      <c r="G81" s="9">
        <v>1959</v>
      </c>
      <c r="H81" s="9">
        <v>1960</v>
      </c>
      <c r="I81" s="9">
        <v>1961</v>
      </c>
      <c r="J81" s="9">
        <v>1962</v>
      </c>
      <c r="K81" s="9">
        <v>1963</v>
      </c>
      <c r="L81" s="9">
        <v>1964</v>
      </c>
      <c r="M81" s="9">
        <v>1965</v>
      </c>
      <c r="N81" s="9">
        <v>1966</v>
      </c>
      <c r="O81" s="9">
        <v>1967</v>
      </c>
      <c r="P81" s="9">
        <v>1968</v>
      </c>
      <c r="Q81" s="9">
        <v>1969</v>
      </c>
      <c r="R81" s="9">
        <v>1970</v>
      </c>
      <c r="S81" s="9">
        <v>1971</v>
      </c>
      <c r="T81" s="9">
        <v>1972</v>
      </c>
      <c r="U81" s="9">
        <v>1973</v>
      </c>
      <c r="V81" s="9">
        <v>1974</v>
      </c>
      <c r="W81" s="9">
        <v>1975</v>
      </c>
      <c r="X81" s="9">
        <v>1976</v>
      </c>
      <c r="Y81" s="9">
        <v>1977</v>
      </c>
    </row>
    <row r="82" spans="2:25">
      <c r="B82" t="s">
        <v>1</v>
      </c>
      <c r="C82" s="4">
        <v>46247.5</v>
      </c>
      <c r="D82" s="4">
        <v>48622</v>
      </c>
      <c r="E82" s="4">
        <v>37414</v>
      </c>
      <c r="F82" s="4">
        <v>39465.5</v>
      </c>
      <c r="G82" s="4">
        <v>38926.5</v>
      </c>
      <c r="H82" s="4">
        <v>45176</v>
      </c>
      <c r="I82" s="4">
        <v>54288.5</v>
      </c>
      <c r="J82" s="4">
        <v>39796</v>
      </c>
      <c r="K82" s="4">
        <v>39621</v>
      </c>
      <c r="L82" s="4">
        <v>68714</v>
      </c>
      <c r="M82" s="4">
        <v>62642</v>
      </c>
      <c r="N82" s="4">
        <v>52528.5</v>
      </c>
      <c r="O82" s="4">
        <v>64112</v>
      </c>
      <c r="P82" s="4">
        <v>62527.5</v>
      </c>
      <c r="Q82" s="4">
        <v>52817.5</v>
      </c>
      <c r="R82" s="4">
        <v>57933.5</v>
      </c>
      <c r="S82" s="4">
        <v>73140</v>
      </c>
      <c r="T82" s="4">
        <v>63189</v>
      </c>
      <c r="U82" s="4">
        <v>50724.5</v>
      </c>
      <c r="V82" s="4">
        <v>63071.5</v>
      </c>
      <c r="W82" s="4">
        <v>96621.5</v>
      </c>
      <c r="X82" s="4">
        <v>126900.5</v>
      </c>
      <c r="Y82" s="4">
        <v>180177</v>
      </c>
    </row>
    <row r="83" spans="2:25">
      <c r="B83" t="s">
        <v>2</v>
      </c>
      <c r="C83" s="4">
        <v>924.5</v>
      </c>
      <c r="D83" s="4">
        <v>714.5</v>
      </c>
      <c r="E83" s="4">
        <v>602</v>
      </c>
      <c r="F83" s="4">
        <v>406.5</v>
      </c>
      <c r="G83" s="4">
        <v>564</v>
      </c>
      <c r="H83" s="4">
        <v>1066.5</v>
      </c>
      <c r="I83" s="4">
        <v>754</v>
      </c>
      <c r="J83" s="4">
        <v>564</v>
      </c>
      <c r="K83" s="4">
        <v>660.5</v>
      </c>
      <c r="L83" s="4">
        <v>1214</v>
      </c>
      <c r="M83" s="4">
        <v>1620.5</v>
      </c>
      <c r="N83" s="4">
        <v>2684.5</v>
      </c>
      <c r="O83" s="4">
        <v>3449</v>
      </c>
      <c r="P83" s="4">
        <v>3767.5</v>
      </c>
      <c r="Q83" s="4">
        <v>3630.5</v>
      </c>
      <c r="R83" s="4">
        <v>4120.5</v>
      </c>
      <c r="S83" s="4">
        <v>6030.5</v>
      </c>
      <c r="T83" s="4">
        <v>4128</v>
      </c>
      <c r="U83" s="4">
        <v>3030.5</v>
      </c>
      <c r="V83" s="4">
        <v>3214</v>
      </c>
      <c r="W83" s="4">
        <v>4922</v>
      </c>
      <c r="X83" s="4">
        <v>7199</v>
      </c>
      <c r="Y83" s="4">
        <v>11596.5</v>
      </c>
    </row>
    <row r="84" spans="2:25">
      <c r="B84" t="s">
        <v>3</v>
      </c>
      <c r="C84" s="4">
        <v>679.5</v>
      </c>
      <c r="D84" s="4">
        <v>702.5</v>
      </c>
      <c r="E84" s="4">
        <v>578.5</v>
      </c>
      <c r="F84" s="4">
        <v>318</v>
      </c>
      <c r="G84" s="4">
        <v>600</v>
      </c>
      <c r="H84" s="4">
        <v>1501.5</v>
      </c>
      <c r="I84" s="4">
        <v>1160.5</v>
      </c>
      <c r="J84" s="4">
        <v>692</v>
      </c>
      <c r="K84" s="4">
        <v>779</v>
      </c>
      <c r="L84" s="4">
        <v>1037</v>
      </c>
      <c r="M84" s="4">
        <v>1068</v>
      </c>
      <c r="N84" s="4">
        <v>2076</v>
      </c>
      <c r="O84" s="4">
        <v>3049</v>
      </c>
      <c r="P84" s="4">
        <v>3775.5</v>
      </c>
      <c r="Q84" s="4">
        <v>3227.5</v>
      </c>
      <c r="R84" s="4">
        <v>2262.5</v>
      </c>
      <c r="S84" s="4">
        <v>3545</v>
      </c>
      <c r="T84" s="4">
        <v>5505.5</v>
      </c>
      <c r="U84" s="4">
        <v>3445</v>
      </c>
      <c r="V84" s="4">
        <v>3860</v>
      </c>
      <c r="W84" s="4">
        <v>6308.5</v>
      </c>
      <c r="X84" s="4">
        <v>12991.5</v>
      </c>
      <c r="Y84" s="4">
        <v>10469.5</v>
      </c>
    </row>
    <row r="85" spans="2:25">
      <c r="B85" t="s">
        <v>4</v>
      </c>
      <c r="C85" s="4">
        <v>487</v>
      </c>
      <c r="D85" s="4">
        <v>499</v>
      </c>
      <c r="E85" s="4">
        <v>454</v>
      </c>
      <c r="F85" s="4">
        <v>402.5</v>
      </c>
      <c r="G85" s="4">
        <v>465.5</v>
      </c>
      <c r="H85" s="4">
        <v>552</v>
      </c>
      <c r="I85" s="4">
        <v>538</v>
      </c>
      <c r="J85" s="4">
        <v>729</v>
      </c>
      <c r="K85" s="4">
        <v>803.5</v>
      </c>
      <c r="L85" s="4">
        <v>798</v>
      </c>
      <c r="M85" s="4">
        <v>588</v>
      </c>
      <c r="N85" s="4">
        <v>623.5</v>
      </c>
      <c r="O85" s="4">
        <v>1250</v>
      </c>
      <c r="P85" s="4">
        <v>752</v>
      </c>
      <c r="Q85" s="4">
        <v>438</v>
      </c>
      <c r="R85" s="4">
        <v>464</v>
      </c>
      <c r="S85" s="4">
        <v>447</v>
      </c>
      <c r="T85" s="4">
        <v>413.5</v>
      </c>
      <c r="U85" s="4">
        <v>342</v>
      </c>
      <c r="V85" s="4">
        <v>759.5</v>
      </c>
      <c r="W85" s="4">
        <v>4026.5</v>
      </c>
      <c r="X85" s="4">
        <v>8337.5</v>
      </c>
      <c r="Y85" s="4">
        <v>11560</v>
      </c>
    </row>
    <row r="86" spans="2:25">
      <c r="B86" t="s">
        <v>5</v>
      </c>
      <c r="C86" s="4">
        <v>2128.5</v>
      </c>
      <c r="D86" s="4">
        <v>2470.5</v>
      </c>
      <c r="E86" s="4">
        <v>4098.5</v>
      </c>
      <c r="F86" s="4">
        <v>4532</v>
      </c>
      <c r="G86" s="4">
        <v>4018</v>
      </c>
      <c r="H86" s="4">
        <v>3679</v>
      </c>
      <c r="I86" s="4">
        <v>3068.5</v>
      </c>
      <c r="J86" s="4">
        <v>1284.5</v>
      </c>
      <c r="K86" s="4">
        <v>2218</v>
      </c>
      <c r="L86" s="4">
        <v>2715.5</v>
      </c>
      <c r="M86" s="4">
        <v>3010</v>
      </c>
      <c r="N86" s="4">
        <v>2742.5</v>
      </c>
      <c r="O86" s="4">
        <v>3537.5</v>
      </c>
      <c r="P86" s="4">
        <v>1780.5</v>
      </c>
      <c r="Q86" s="4">
        <v>2764</v>
      </c>
      <c r="R86" s="4">
        <v>1606</v>
      </c>
      <c r="S86" s="4">
        <v>1878.5</v>
      </c>
      <c r="T86" s="4">
        <v>1397</v>
      </c>
      <c r="U86" s="4">
        <v>741</v>
      </c>
      <c r="V86" s="4">
        <v>3433</v>
      </c>
      <c r="W86" s="4">
        <v>9717</v>
      </c>
      <c r="X86" s="4">
        <v>16166.5</v>
      </c>
      <c r="Y86" s="4">
        <v>22923.5</v>
      </c>
    </row>
    <row r="87" spans="2:25">
      <c r="B87" t="s">
        <v>6</v>
      </c>
      <c r="C87" s="4">
        <v>188.5</v>
      </c>
      <c r="D87" s="4">
        <v>96</v>
      </c>
      <c r="E87" s="4">
        <v>492.5</v>
      </c>
      <c r="F87" s="4">
        <v>384.5</v>
      </c>
      <c r="G87" s="4">
        <v>314.5</v>
      </c>
      <c r="H87" s="4">
        <v>415</v>
      </c>
      <c r="I87" s="4">
        <v>662</v>
      </c>
      <c r="J87" s="4">
        <v>299</v>
      </c>
      <c r="K87" s="4">
        <v>274.5</v>
      </c>
      <c r="L87" s="4">
        <v>501</v>
      </c>
      <c r="M87" s="4">
        <v>439</v>
      </c>
      <c r="N87" s="4">
        <v>505.5</v>
      </c>
      <c r="O87" s="4">
        <v>549.5</v>
      </c>
      <c r="P87" s="4">
        <v>1055.5</v>
      </c>
      <c r="Q87" s="4">
        <v>649</v>
      </c>
      <c r="R87" s="4">
        <v>1975</v>
      </c>
      <c r="S87" s="4">
        <v>2434.5</v>
      </c>
      <c r="T87" s="4">
        <v>2226.5</v>
      </c>
      <c r="U87" s="4">
        <v>1556.5</v>
      </c>
      <c r="V87" s="4">
        <v>1195.5</v>
      </c>
      <c r="W87" s="4">
        <v>1861.5</v>
      </c>
      <c r="X87" s="4">
        <v>5175.5</v>
      </c>
      <c r="Y87" s="4">
        <v>4735.5</v>
      </c>
    </row>
    <row r="88" spans="2:25">
      <c r="B88" t="s">
        <v>7</v>
      </c>
      <c r="C88" s="4">
        <v>4938</v>
      </c>
      <c r="D88" s="4">
        <v>3784.5</v>
      </c>
      <c r="E88" s="4">
        <v>3704.5</v>
      </c>
      <c r="F88" s="4">
        <v>3871.5</v>
      </c>
      <c r="G88" s="4">
        <v>4739</v>
      </c>
      <c r="H88" s="4">
        <v>9343</v>
      </c>
      <c r="I88" s="4">
        <v>7657</v>
      </c>
      <c r="J88" s="4">
        <v>3609</v>
      </c>
      <c r="K88" s="4">
        <v>4791</v>
      </c>
      <c r="L88" s="4">
        <v>6160.5</v>
      </c>
      <c r="M88" s="4">
        <v>11658.5</v>
      </c>
      <c r="N88" s="4">
        <v>6983.5</v>
      </c>
      <c r="O88" s="4">
        <v>9263</v>
      </c>
      <c r="P88" s="4">
        <v>8121</v>
      </c>
      <c r="Q88" s="4">
        <v>7560</v>
      </c>
      <c r="R88" s="4">
        <v>7802</v>
      </c>
      <c r="S88" s="4">
        <v>11313.5</v>
      </c>
      <c r="T88" s="4">
        <v>10548</v>
      </c>
      <c r="U88" s="4">
        <v>7577</v>
      </c>
      <c r="V88" s="4">
        <v>8219</v>
      </c>
      <c r="W88" s="4">
        <v>11269.5</v>
      </c>
      <c r="X88" s="4">
        <v>15115</v>
      </c>
      <c r="Y88" s="4">
        <v>23775.5</v>
      </c>
    </row>
    <row r="89" spans="2:25">
      <c r="B89" t="s">
        <v>8</v>
      </c>
      <c r="C89" s="4">
        <v>2599</v>
      </c>
      <c r="D89" s="4">
        <v>2569.5</v>
      </c>
      <c r="E89" s="4">
        <v>1670.5</v>
      </c>
      <c r="F89" s="4">
        <v>1173</v>
      </c>
      <c r="G89" s="4">
        <v>1254.5</v>
      </c>
      <c r="H89" s="4">
        <v>5286</v>
      </c>
      <c r="I89" s="4">
        <v>5301.5</v>
      </c>
      <c r="J89" s="4">
        <v>2486.5</v>
      </c>
      <c r="K89" s="4">
        <v>2678.5</v>
      </c>
      <c r="L89" s="4">
        <v>3370</v>
      </c>
      <c r="M89" s="4">
        <v>4352.5</v>
      </c>
      <c r="N89" s="4">
        <v>3589.5</v>
      </c>
      <c r="O89" s="4">
        <v>4143</v>
      </c>
      <c r="P89" s="4">
        <v>3775</v>
      </c>
      <c r="Q89" s="4">
        <v>2396.5</v>
      </c>
      <c r="R89" s="4">
        <v>3688</v>
      </c>
      <c r="S89" s="4">
        <v>5341.5</v>
      </c>
      <c r="T89" s="4">
        <v>3321</v>
      </c>
      <c r="U89" s="4">
        <v>3398</v>
      </c>
      <c r="V89" s="4">
        <v>3764.5</v>
      </c>
      <c r="W89" s="4">
        <v>5838.5</v>
      </c>
      <c r="X89" s="4">
        <v>11037.5</v>
      </c>
      <c r="Y89" s="4">
        <v>18574.5</v>
      </c>
    </row>
    <row r="90" spans="2:25">
      <c r="B90" t="s">
        <v>9</v>
      </c>
      <c r="C90" s="4">
        <v>8896</v>
      </c>
      <c r="D90" s="4">
        <v>7733.5</v>
      </c>
      <c r="E90" s="4">
        <v>7352</v>
      </c>
      <c r="F90" s="4">
        <v>6466</v>
      </c>
      <c r="G90" s="4">
        <v>7296</v>
      </c>
      <c r="H90" s="4">
        <v>8953</v>
      </c>
      <c r="I90" s="4">
        <v>10346.5</v>
      </c>
      <c r="J90" s="4">
        <v>10370.5</v>
      </c>
      <c r="K90" s="4">
        <v>11711.5</v>
      </c>
      <c r="L90" s="4">
        <v>14938</v>
      </c>
      <c r="M90" s="4">
        <v>13055</v>
      </c>
      <c r="N90" s="4">
        <v>12581</v>
      </c>
      <c r="O90" s="4">
        <v>19270.5</v>
      </c>
      <c r="P90" s="4">
        <v>22887</v>
      </c>
      <c r="Q90" s="4">
        <v>16078.5</v>
      </c>
      <c r="R90" s="4">
        <v>14013</v>
      </c>
      <c r="S90" s="4">
        <v>19388</v>
      </c>
      <c r="T90" s="4">
        <v>18161</v>
      </c>
      <c r="U90" s="4">
        <v>11792</v>
      </c>
      <c r="V90" s="4">
        <v>18116</v>
      </c>
      <c r="W90" s="4">
        <v>45134.5</v>
      </c>
      <c r="X90" s="4">
        <v>66234</v>
      </c>
      <c r="Y90" s="4">
        <v>92759</v>
      </c>
    </row>
    <row r="91" spans="2:25">
      <c r="B91" t="s">
        <v>10</v>
      </c>
      <c r="C91" s="4">
        <v>8339</v>
      </c>
      <c r="D91" s="4">
        <v>8745</v>
      </c>
      <c r="E91" s="4">
        <v>8757.5</v>
      </c>
      <c r="F91" s="4">
        <v>6930</v>
      </c>
      <c r="G91" s="4">
        <v>6199.5</v>
      </c>
      <c r="H91" s="4">
        <v>8454</v>
      </c>
      <c r="I91" s="4">
        <v>8500.5</v>
      </c>
      <c r="J91" s="4">
        <v>8478.5</v>
      </c>
      <c r="K91" s="4">
        <v>6053</v>
      </c>
      <c r="L91" s="4">
        <v>7986</v>
      </c>
      <c r="M91" s="4">
        <v>7461</v>
      </c>
      <c r="N91" s="4">
        <v>9391.5</v>
      </c>
      <c r="O91" s="4">
        <v>10016</v>
      </c>
      <c r="P91" s="4">
        <v>13088.5</v>
      </c>
      <c r="Q91" s="4">
        <v>14454</v>
      </c>
      <c r="R91" s="4">
        <v>14274.5</v>
      </c>
      <c r="S91" s="4">
        <v>16368</v>
      </c>
      <c r="T91" s="4">
        <v>14137</v>
      </c>
      <c r="U91" s="4">
        <v>12007</v>
      </c>
      <c r="V91" s="4">
        <v>14879</v>
      </c>
      <c r="W91" s="4">
        <v>26014.5</v>
      </c>
      <c r="X91" s="4">
        <v>35330</v>
      </c>
      <c r="Y91" s="4">
        <v>44270.5</v>
      </c>
    </row>
    <row r="92" spans="2:25">
      <c r="B92" t="s">
        <v>11</v>
      </c>
      <c r="C92" s="4">
        <v>7997</v>
      </c>
      <c r="D92" s="4">
        <v>6065.5</v>
      </c>
      <c r="E92" s="4">
        <v>4253.5</v>
      </c>
      <c r="F92" s="4">
        <v>3595.5</v>
      </c>
      <c r="G92" s="4">
        <v>4897</v>
      </c>
      <c r="H92" s="4">
        <v>8888</v>
      </c>
      <c r="I92" s="4">
        <v>11161.5</v>
      </c>
      <c r="J92" s="4">
        <v>5610.5</v>
      </c>
      <c r="K92" s="4">
        <v>8282</v>
      </c>
      <c r="L92" s="4">
        <v>10216</v>
      </c>
      <c r="M92" s="4">
        <v>8131.5</v>
      </c>
      <c r="N92" s="4">
        <v>5287.5</v>
      </c>
      <c r="O92" s="4">
        <v>8112</v>
      </c>
      <c r="P92" s="4">
        <v>8511.5</v>
      </c>
      <c r="Q92" s="4">
        <v>6428</v>
      </c>
      <c r="R92" s="4">
        <v>6363.5</v>
      </c>
      <c r="S92" s="4">
        <v>8426.5</v>
      </c>
      <c r="T92" s="4">
        <v>5289.5</v>
      </c>
      <c r="U92" s="4">
        <v>5541.5</v>
      </c>
      <c r="V92" s="4">
        <v>7337.5</v>
      </c>
      <c r="W92" s="4">
        <v>9638</v>
      </c>
      <c r="X92" s="4">
        <v>16792</v>
      </c>
      <c r="Y92" s="4">
        <v>29047.5</v>
      </c>
    </row>
    <row r="93" spans="2:25">
      <c r="B93" t="s">
        <v>12</v>
      </c>
      <c r="C93" s="4">
        <v>5253</v>
      </c>
      <c r="D93" s="4">
        <v>4801.5</v>
      </c>
      <c r="E93" s="4">
        <v>3891.5</v>
      </c>
      <c r="F93" s="4">
        <v>2594.5</v>
      </c>
      <c r="G93" s="4">
        <v>2157.5</v>
      </c>
      <c r="H93" s="4">
        <v>2990</v>
      </c>
      <c r="I93" s="4">
        <v>2834</v>
      </c>
      <c r="J93" s="4">
        <v>2032.5</v>
      </c>
      <c r="K93" s="4">
        <v>3286.5</v>
      </c>
      <c r="L93" s="4">
        <v>4592</v>
      </c>
      <c r="M93" s="4">
        <v>3272.5</v>
      </c>
      <c r="N93" s="4">
        <v>3353.5</v>
      </c>
      <c r="O93" s="4">
        <v>4959.5</v>
      </c>
      <c r="P93" s="4">
        <v>6522</v>
      </c>
      <c r="Q93" s="4">
        <v>6846</v>
      </c>
      <c r="R93" s="4">
        <v>6212</v>
      </c>
      <c r="S93" s="4">
        <v>7118</v>
      </c>
      <c r="T93" s="4">
        <v>7120.5</v>
      </c>
      <c r="U93" s="4">
        <v>8180.5</v>
      </c>
      <c r="V93" s="4">
        <v>9614.5</v>
      </c>
      <c r="W93" s="4">
        <v>14237</v>
      </c>
      <c r="X93" s="4">
        <v>21525.5</v>
      </c>
      <c r="Y93" s="4">
        <v>30896.5</v>
      </c>
    </row>
    <row r="94" spans="2:25">
      <c r="B94" t="s">
        <v>13</v>
      </c>
      <c r="C94" s="4">
        <v>10773.5</v>
      </c>
      <c r="D94" s="4">
        <v>8829.5</v>
      </c>
      <c r="E94" s="4">
        <v>8066.5</v>
      </c>
      <c r="F94" s="4">
        <v>5926</v>
      </c>
      <c r="G94" s="4">
        <v>7059</v>
      </c>
      <c r="H94" s="4">
        <v>11365</v>
      </c>
      <c r="I94" s="4">
        <v>11291</v>
      </c>
      <c r="J94" s="4">
        <v>5666.5</v>
      </c>
      <c r="K94" s="4">
        <v>11386</v>
      </c>
      <c r="L94" s="4">
        <v>9822</v>
      </c>
      <c r="M94" s="4">
        <v>9540</v>
      </c>
      <c r="N94" s="4">
        <v>7203.5</v>
      </c>
      <c r="O94" s="4">
        <v>13819.5</v>
      </c>
      <c r="P94" s="4">
        <v>22774.5</v>
      </c>
      <c r="Q94" s="4">
        <v>18789.5</v>
      </c>
      <c r="R94" s="4">
        <v>17024.5</v>
      </c>
      <c r="S94" s="4">
        <v>27471.5</v>
      </c>
      <c r="T94" s="4">
        <v>26943</v>
      </c>
      <c r="U94" s="4">
        <v>18892</v>
      </c>
      <c r="V94" s="4">
        <v>18932.5</v>
      </c>
      <c r="W94" s="4">
        <v>21934.5</v>
      </c>
      <c r="X94" s="4">
        <v>34843</v>
      </c>
      <c r="Y94" s="4">
        <v>49069.5</v>
      </c>
    </row>
    <row r="95" spans="2:25">
      <c r="B95" t="s">
        <v>14</v>
      </c>
      <c r="C95" s="4">
        <v>3527</v>
      </c>
      <c r="D95" s="4">
        <v>2422.5</v>
      </c>
      <c r="E95" s="4">
        <v>848.5</v>
      </c>
      <c r="F95" s="4">
        <v>632.5</v>
      </c>
      <c r="G95" s="4">
        <v>1254</v>
      </c>
      <c r="H95" s="4">
        <v>2824</v>
      </c>
      <c r="I95" s="4">
        <v>1089.5</v>
      </c>
      <c r="J95" s="4">
        <v>1176.5</v>
      </c>
      <c r="K95" s="4">
        <v>5399.5</v>
      </c>
      <c r="L95" s="4">
        <v>5719</v>
      </c>
      <c r="M95" s="4">
        <v>4649</v>
      </c>
      <c r="N95" s="4">
        <v>3355</v>
      </c>
      <c r="O95" s="4">
        <v>4716</v>
      </c>
      <c r="P95" s="4">
        <v>5950.5</v>
      </c>
      <c r="Q95" s="4">
        <v>5500</v>
      </c>
      <c r="R95" s="4">
        <v>5216.5</v>
      </c>
      <c r="S95" s="4">
        <v>9108.5</v>
      </c>
      <c r="T95" s="4">
        <v>6503</v>
      </c>
      <c r="U95" s="4">
        <v>4474</v>
      </c>
      <c r="V95" s="4">
        <v>4606.5</v>
      </c>
      <c r="W95" s="4">
        <v>6592.5</v>
      </c>
      <c r="X95" s="4">
        <v>7902</v>
      </c>
      <c r="Y95" s="4">
        <v>11506.5</v>
      </c>
    </row>
    <row r="96" spans="2:25">
      <c r="B96" t="s">
        <v>15</v>
      </c>
      <c r="C96" s="4">
        <v>139.5</v>
      </c>
      <c r="D96" s="4">
        <v>127</v>
      </c>
      <c r="E96" s="4">
        <v>88.5</v>
      </c>
      <c r="F96" s="4">
        <v>41.5</v>
      </c>
      <c r="G96" s="4">
        <v>111.5</v>
      </c>
      <c r="H96" s="4">
        <v>214.5</v>
      </c>
      <c r="I96" s="4">
        <v>151.5</v>
      </c>
      <c r="J96" s="4">
        <v>243.5</v>
      </c>
      <c r="K96" s="4">
        <v>843.5</v>
      </c>
      <c r="L96" s="4">
        <v>1228.5</v>
      </c>
      <c r="M96" s="4">
        <v>1231</v>
      </c>
      <c r="N96" s="4">
        <v>920</v>
      </c>
      <c r="O96" s="4">
        <v>436.5</v>
      </c>
      <c r="P96" s="4">
        <v>510</v>
      </c>
      <c r="Q96" s="4">
        <v>565.5</v>
      </c>
      <c r="R96" s="4">
        <v>2091</v>
      </c>
      <c r="S96" s="4">
        <v>2819</v>
      </c>
      <c r="T96" s="4">
        <v>1486.5</v>
      </c>
      <c r="U96" s="4">
        <v>462</v>
      </c>
      <c r="V96" s="4">
        <v>600.5</v>
      </c>
      <c r="W96" s="4">
        <v>1377</v>
      </c>
      <c r="X96" s="4">
        <v>3649.5</v>
      </c>
      <c r="Y96" s="4">
        <v>6249</v>
      </c>
    </row>
    <row r="97" spans="2:25">
      <c r="B97" t="s">
        <v>16</v>
      </c>
      <c r="C97" s="4">
        <v>306</v>
      </c>
      <c r="D97" s="4">
        <v>318</v>
      </c>
      <c r="E97" s="4">
        <v>280</v>
      </c>
      <c r="F97" s="4">
        <v>258.5</v>
      </c>
      <c r="G97" s="4">
        <v>600</v>
      </c>
      <c r="H97" s="4">
        <v>1790</v>
      </c>
      <c r="I97" s="4">
        <v>1003.5</v>
      </c>
      <c r="J97" s="4">
        <v>586.5</v>
      </c>
      <c r="K97" s="4">
        <v>1046.5</v>
      </c>
      <c r="L97" s="4">
        <v>740.5</v>
      </c>
      <c r="M97" s="4">
        <v>897.5</v>
      </c>
      <c r="N97" s="4">
        <v>896</v>
      </c>
      <c r="O97" s="4">
        <v>1904.5</v>
      </c>
      <c r="P97" s="4">
        <v>2800.5</v>
      </c>
      <c r="Q97" s="4">
        <v>3327.5</v>
      </c>
      <c r="R97" s="4">
        <v>3165</v>
      </c>
      <c r="S97" s="4">
        <v>3883.5</v>
      </c>
      <c r="T97" s="4">
        <v>3468.5</v>
      </c>
      <c r="U97" s="4">
        <v>3216.5</v>
      </c>
      <c r="V97" s="4">
        <v>3286</v>
      </c>
      <c r="W97" s="4">
        <v>6182</v>
      </c>
      <c r="X97" s="4">
        <v>13952.5</v>
      </c>
      <c r="Y97" s="4">
        <v>34532.5</v>
      </c>
    </row>
    <row r="98" spans="2:25">
      <c r="B98" t="s">
        <v>17</v>
      </c>
      <c r="C98" s="4">
        <v>139.5</v>
      </c>
      <c r="D98" s="4">
        <v>72</v>
      </c>
      <c r="E98" s="4">
        <v>59</v>
      </c>
      <c r="F98" s="4">
        <v>39</v>
      </c>
      <c r="G98" s="4">
        <v>84</v>
      </c>
      <c r="H98" s="4">
        <v>298</v>
      </c>
      <c r="I98" s="4">
        <v>176.5</v>
      </c>
      <c r="J98" s="4">
        <v>181</v>
      </c>
      <c r="K98" s="4">
        <v>155.5</v>
      </c>
      <c r="L98" s="4">
        <v>642.5</v>
      </c>
      <c r="M98" s="4">
        <v>406</v>
      </c>
      <c r="N98" s="4">
        <v>505</v>
      </c>
      <c r="O98" s="4">
        <v>496.5</v>
      </c>
      <c r="P98" s="4">
        <v>245</v>
      </c>
      <c r="Q98" s="4">
        <v>218</v>
      </c>
      <c r="R98" s="4">
        <v>189</v>
      </c>
      <c r="S98" s="4">
        <v>363.5</v>
      </c>
      <c r="T98" s="4">
        <v>227.5</v>
      </c>
      <c r="U98" s="4">
        <v>180</v>
      </c>
      <c r="V98" s="4">
        <v>241</v>
      </c>
      <c r="W98" s="4">
        <v>381</v>
      </c>
      <c r="X98" s="4">
        <v>665</v>
      </c>
      <c r="Y98" s="4">
        <v>1054</v>
      </c>
    </row>
    <row r="99" spans="2:25">
      <c r="B99" t="s">
        <v>18</v>
      </c>
      <c r="C99" s="4">
        <v>730.5</v>
      </c>
      <c r="D99" s="4">
        <v>565</v>
      </c>
      <c r="E99" s="4">
        <v>584.5</v>
      </c>
      <c r="F99" s="67">
        <v>616.5</v>
      </c>
      <c r="G99" s="4">
        <v>648.5</v>
      </c>
      <c r="H99" s="4">
        <v>654</v>
      </c>
      <c r="I99" s="4">
        <v>736</v>
      </c>
      <c r="J99" s="4">
        <v>684</v>
      </c>
      <c r="K99" s="4">
        <v>684</v>
      </c>
      <c r="L99" s="4">
        <v>635</v>
      </c>
      <c r="M99" s="4">
        <v>435.5</v>
      </c>
      <c r="N99" s="4">
        <v>86</v>
      </c>
      <c r="O99" s="4">
        <v>180</v>
      </c>
      <c r="P99" s="4">
        <v>491.5</v>
      </c>
      <c r="Q99" s="4">
        <v>323</v>
      </c>
      <c r="R99" s="4">
        <v>361</v>
      </c>
      <c r="S99" s="4">
        <v>694.5</v>
      </c>
      <c r="T99" s="4">
        <v>539.5</v>
      </c>
      <c r="U99" s="4">
        <v>502</v>
      </c>
      <c r="V99" s="4">
        <v>425</v>
      </c>
      <c r="W99" s="4">
        <v>693.5</v>
      </c>
      <c r="X99" s="67">
        <v>1408.5</v>
      </c>
      <c r="Y99" s="4">
        <v>2123.5</v>
      </c>
    </row>
    <row r="100" spans="2:25">
      <c r="B100" t="s">
        <v>397</v>
      </c>
      <c r="C100" s="4">
        <v>104293.5</v>
      </c>
      <c r="D100" s="4">
        <v>99138</v>
      </c>
      <c r="E100" s="4">
        <v>83196</v>
      </c>
      <c r="F100" s="4">
        <v>77653.5</v>
      </c>
      <c r="G100" s="4">
        <v>81189</v>
      </c>
      <c r="H100" s="4">
        <v>113449.5</v>
      </c>
      <c r="I100" s="4">
        <v>120720.5</v>
      </c>
      <c r="J100" s="4">
        <v>84490</v>
      </c>
      <c r="K100" s="4">
        <v>100674</v>
      </c>
      <c r="L100" s="4">
        <v>141029.5</v>
      </c>
      <c r="M100" s="4">
        <v>134457.5</v>
      </c>
      <c r="N100" s="4">
        <v>115312.5</v>
      </c>
      <c r="O100" s="4">
        <v>153264</v>
      </c>
      <c r="P100" s="4">
        <v>169335.5</v>
      </c>
      <c r="Q100" s="4">
        <v>146013</v>
      </c>
      <c r="R100" s="4">
        <v>148761.5</v>
      </c>
      <c r="S100" s="4">
        <v>199771.5</v>
      </c>
      <c r="T100" s="4">
        <v>174604.5</v>
      </c>
      <c r="U100" s="4">
        <v>136062</v>
      </c>
      <c r="V100" s="4">
        <v>165555.5</v>
      </c>
      <c r="W100" s="4">
        <v>272749.5</v>
      </c>
      <c r="X100" s="4">
        <v>405225</v>
      </c>
      <c r="Y100" s="4">
        <v>585320.5</v>
      </c>
    </row>
    <row r="102" spans="2:25">
      <c r="B102" t="s">
        <v>400</v>
      </c>
    </row>
  </sheetData>
  <hyperlinks>
    <hyperlink ref="B79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</vt:lpstr>
      <vt:lpstr>1. FBBVA datos regionales</vt:lpstr>
      <vt:lpstr>2 CRE-e</vt:lpstr>
      <vt:lpstr>3. empleo en 1960</vt:lpstr>
      <vt:lpstr>4. Plaza Prieto</vt:lpstr>
      <vt:lpstr>5. EPA</vt:lpstr>
      <vt:lpstr>6. Censo de 1950</vt:lpstr>
      <vt:lpstr>7. Series nacionales</vt:lpstr>
      <vt:lpstr>8. Parados EPA y Anuarios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2016-06-25T16:22:45Z</dcterms:created>
  <dcterms:modified xsi:type="dcterms:W3CDTF">2017-09-16T15:59:06Z</dcterms:modified>
</cp:coreProperties>
</file>